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辛市街道办汇总" sheetId="28" r:id="rId1"/>
    <sheet name="东四安西" sheetId="1" r:id="rId2"/>
    <sheet name="东四大南陈" sheetId="2" r:id="rId3"/>
    <sheet name="东四南张" sheetId="3" r:id="rId4"/>
    <sheet name="东四小陈" sheetId="4" r:id="rId5"/>
    <sheet name="东四集体" sheetId="5" r:id="rId6"/>
    <sheet name="东四汇总" sheetId="6" r:id="rId7"/>
    <sheet name="里仁一组" sheetId="7" r:id="rId8"/>
    <sheet name="里仁二组" sheetId="8" r:id="rId9"/>
    <sheet name="里仁三组" sheetId="9" r:id="rId10"/>
    <sheet name="里仁四组" sheetId="10" r:id="rId11"/>
    <sheet name="里仁五组" sheetId="11" r:id="rId12"/>
    <sheet name="里仁六组" sheetId="12" r:id="rId13"/>
    <sheet name="里仁七组" sheetId="13" r:id="rId14"/>
    <sheet name="里仁八组" sheetId="14" r:id="rId15"/>
    <sheet name="里仁集体" sheetId="15" r:id="rId16"/>
    <sheet name="里仁汇总" sheetId="16" r:id="rId17"/>
    <sheet name="马渡一组" sheetId="17" r:id="rId18"/>
    <sheet name="马渡三组" sheetId="18" r:id="rId19"/>
    <sheet name="马渡五组" sheetId="19" r:id="rId20"/>
    <sheet name="马渡集体" sheetId="20" r:id="rId21"/>
    <sheet name="马渡汇总" sheetId="21" r:id="rId22"/>
    <sheet name="新冯北组" sheetId="22" r:id="rId23"/>
    <sheet name="新冯东组" sheetId="23" r:id="rId24"/>
    <sheet name="新冯南组" sheetId="24" r:id="rId25"/>
    <sheet name="新冯西组" sheetId="25" r:id="rId26"/>
    <sheet name="新冯集体" sheetId="26" r:id="rId27"/>
    <sheet name="新冯汇总" sheetId="27" r:id="rId28"/>
  </sheets>
  <definedNames>
    <definedName name="_xlnm._FilterDatabase" localSheetId="25" hidden="1">新冯西组!#REF!</definedName>
    <definedName name="_xlnm.Print_Area" localSheetId="4">东四小陈!$A$1:$I$27</definedName>
    <definedName name="_xlnm.Print_Area" localSheetId="2">东四大南陈!$A$1:$I$41</definedName>
  </definedNames>
  <calcPr calcId="144525"/>
</workbook>
</file>

<file path=xl/sharedStrings.xml><?xml version="1.0" encoding="utf-8"?>
<sst xmlns="http://schemas.openxmlformats.org/spreadsheetml/2006/main" count="1996" uniqueCount="468">
  <si>
    <t>辛市街道办2022年渭河北堤绿化工程租地费兑付汇总表</t>
  </si>
  <si>
    <t>上报单位：渭南经开区辛市街道办事处                                                     2022年11月8日</t>
  </si>
  <si>
    <t>村组      名称</t>
  </si>
  <si>
    <t>户数</t>
  </si>
  <si>
    <t>个人面积（亩）</t>
  </si>
  <si>
    <t>个人金额（元）</t>
  </si>
  <si>
    <t>集体面积（亩）</t>
  </si>
  <si>
    <t>集体金额（元）</t>
  </si>
  <si>
    <t>备注</t>
  </si>
  <si>
    <t>马渡村</t>
  </si>
  <si>
    <t>东四村</t>
  </si>
  <si>
    <t>新冯村</t>
  </si>
  <si>
    <t>里仁村</t>
  </si>
  <si>
    <t>小计</t>
  </si>
  <si>
    <t>合计：414.13亩，414130元</t>
  </si>
  <si>
    <t xml:space="preserve">  主管领导：</t>
  </si>
  <si>
    <t xml:space="preserve"> 填表人：</t>
  </si>
  <si>
    <t>辛市街道2022年渭河北堤绿化工程租地费兑付花名册（个人）</t>
  </si>
  <si>
    <t xml:space="preserve"> 东四村村委会（盖章）                                                                                        2022年11月4日</t>
  </si>
  <si>
    <t>序号</t>
  </si>
  <si>
    <t>街道</t>
  </si>
  <si>
    <t>村</t>
  </si>
  <si>
    <t>组</t>
  </si>
  <si>
    <t>姓名</t>
  </si>
  <si>
    <t>面积</t>
  </si>
  <si>
    <t>租地标准</t>
  </si>
  <si>
    <t>租地金额</t>
  </si>
  <si>
    <t>辛市街道</t>
  </si>
  <si>
    <t>安西组</t>
  </si>
  <si>
    <t>张照锋</t>
  </si>
  <si>
    <t>宋新军</t>
  </si>
  <si>
    <t>高换军</t>
  </si>
  <si>
    <t>张会平</t>
  </si>
  <si>
    <t>张朝有</t>
  </si>
  <si>
    <t>张文华</t>
  </si>
  <si>
    <t>朱春花</t>
  </si>
  <si>
    <t>曹新爱</t>
  </si>
  <si>
    <t>艾秋花</t>
  </si>
  <si>
    <t>周会云</t>
  </si>
  <si>
    <t>李江峰</t>
  </si>
  <si>
    <t>张文军</t>
  </si>
  <si>
    <t>张瑞芳</t>
  </si>
  <si>
    <t>张小建</t>
  </si>
  <si>
    <t>李宝成</t>
  </si>
  <si>
    <t>张有才</t>
  </si>
  <si>
    <t>耿西坤</t>
  </si>
  <si>
    <t>张孝弟</t>
  </si>
  <si>
    <t>耿红喜</t>
  </si>
  <si>
    <t>耿双帽</t>
  </si>
  <si>
    <t>耿百锁</t>
  </si>
  <si>
    <t>高孝军</t>
  </si>
  <si>
    <t>耿西荣</t>
  </si>
  <si>
    <t>张锋</t>
  </si>
  <si>
    <t>合计</t>
  </si>
  <si>
    <t>村审核人：</t>
  </si>
  <si>
    <t>村负责人：</t>
  </si>
  <si>
    <t xml:space="preserve"> 东四村村委会（盖章）                                                                                    2022年11月4日</t>
  </si>
  <si>
    <t>大南陈组</t>
  </si>
  <si>
    <t>陈建军</t>
  </si>
  <si>
    <t>陈小虎</t>
  </si>
  <si>
    <t>宋建社</t>
  </si>
  <si>
    <t>田会芳</t>
  </si>
  <si>
    <t>李进永</t>
  </si>
  <si>
    <t>陈文龙</t>
  </si>
  <si>
    <t>陈建义</t>
  </si>
  <si>
    <t>陈雪利</t>
  </si>
  <si>
    <t>文雪妮</t>
  </si>
  <si>
    <t>陈长伯</t>
  </si>
  <si>
    <t>张聪敏</t>
  </si>
  <si>
    <t>陈明军</t>
  </si>
  <si>
    <t>韩建红</t>
  </si>
  <si>
    <t>陈运粮</t>
  </si>
  <si>
    <t>朱书涛</t>
  </si>
  <si>
    <t>毛小利</t>
  </si>
  <si>
    <t>樊竹梅</t>
  </si>
  <si>
    <t>王春香</t>
  </si>
  <si>
    <t>陈社教</t>
  </si>
  <si>
    <t>陈民武</t>
  </si>
  <si>
    <t>陈安龙</t>
  </si>
  <si>
    <t>陈存新</t>
  </si>
  <si>
    <t>冯淑英</t>
  </si>
  <si>
    <t>刘秀云</t>
  </si>
  <si>
    <t>崔转娃</t>
  </si>
  <si>
    <t>陈方社</t>
  </si>
  <si>
    <t>张玲芳</t>
  </si>
  <si>
    <t>陈安渭</t>
  </si>
  <si>
    <t>陈学民</t>
  </si>
  <si>
    <t>韩天一</t>
  </si>
  <si>
    <t>郭玉忠</t>
  </si>
  <si>
    <t>陈海潮</t>
  </si>
  <si>
    <t>仁美丽</t>
  </si>
  <si>
    <t>陈青龙</t>
  </si>
  <si>
    <t>陈年娃</t>
  </si>
  <si>
    <t>陈儒茂</t>
  </si>
  <si>
    <t xml:space="preserve"> 东四村村委会（盖章）                                                                                  2022年11月4日</t>
  </si>
  <si>
    <t>南张组</t>
  </si>
  <si>
    <t>秦荟玲</t>
  </si>
  <si>
    <t>刘红军</t>
  </si>
  <si>
    <t>白宪民</t>
  </si>
  <si>
    <t>校麦爱</t>
  </si>
  <si>
    <t>新淑梅</t>
  </si>
  <si>
    <t xml:space="preserve"> 东四村村委会（盖章）                                                                                 2022年11 月4 日</t>
  </si>
  <si>
    <t>小陈组</t>
  </si>
  <si>
    <t>陈正利</t>
  </si>
  <si>
    <t>陈小红</t>
  </si>
  <si>
    <t>张红艳</t>
  </si>
  <si>
    <t>朱文珍</t>
  </si>
  <si>
    <t>陈彪</t>
  </si>
  <si>
    <t>刘桂兰</t>
  </si>
  <si>
    <t>陈五社</t>
  </si>
  <si>
    <t>陈新军</t>
  </si>
  <si>
    <t>陈新强</t>
  </si>
  <si>
    <t>陈小宾</t>
  </si>
  <si>
    <t>陈方胜</t>
  </si>
  <si>
    <t>陈应功</t>
  </si>
  <si>
    <t>陈耀军</t>
  </si>
  <si>
    <t>陈森耀</t>
  </si>
  <si>
    <t>陈月社</t>
  </si>
  <si>
    <t>陈志义</t>
  </si>
  <si>
    <t>陈社娃</t>
  </si>
  <si>
    <t>霍亚明</t>
  </si>
  <si>
    <t>陈小卫</t>
  </si>
  <si>
    <t>陈稳安</t>
  </si>
  <si>
    <t>陈存社</t>
  </si>
  <si>
    <t>陈选功</t>
  </si>
  <si>
    <t>辛市街道2022年渭河北堤绿化工程租地费兑付花名册（集体）</t>
  </si>
  <si>
    <t>东四村村委会（盖章）                                                                                  2022年11月4日</t>
  </si>
  <si>
    <t>大陈组</t>
  </si>
  <si>
    <t>东四村2022年渭河北堤绿化工程租地费兑付汇总</t>
  </si>
  <si>
    <t>组名</t>
  </si>
  <si>
    <t>面积（个人）</t>
  </si>
  <si>
    <t>面积（组集体）</t>
  </si>
  <si>
    <t>面积（村集体）</t>
  </si>
  <si>
    <t>东四村合计：（个人87.12+集体28.56）115.68亩</t>
  </si>
  <si>
    <t xml:space="preserve"> 里仁村村委会（盖章）                                                                                               2022年11月4日</t>
  </si>
  <si>
    <t>一组</t>
  </si>
  <si>
    <t>校文颜</t>
  </si>
  <si>
    <t>马转花</t>
  </si>
  <si>
    <t>解纪放</t>
  </si>
  <si>
    <t>李强利</t>
  </si>
  <si>
    <t>冯淑婷</t>
  </si>
  <si>
    <t>王改芳</t>
  </si>
  <si>
    <t>杨根华</t>
  </si>
  <si>
    <t>张小林</t>
  </si>
  <si>
    <t>张龙颜</t>
  </si>
  <si>
    <t>校井科</t>
  </si>
  <si>
    <t>校文京</t>
  </si>
  <si>
    <t>校寿兴</t>
  </si>
  <si>
    <t>校拴龙</t>
  </si>
  <si>
    <t>校卫国</t>
  </si>
  <si>
    <t>校卫滨</t>
  </si>
  <si>
    <t>校文军</t>
  </si>
  <si>
    <t>校文成</t>
  </si>
  <si>
    <t>校天恩</t>
  </si>
  <si>
    <t>校庆星</t>
  </si>
  <si>
    <t>陈月贤</t>
  </si>
  <si>
    <t>冯海龙</t>
  </si>
  <si>
    <t xml:space="preserve"> 里仁村村委会（盖章）                                                                                         2022 年11月 4日</t>
  </si>
  <si>
    <t>二组</t>
  </si>
  <si>
    <t>张升良</t>
  </si>
  <si>
    <t>张胜利</t>
  </si>
  <si>
    <t>张双福</t>
  </si>
  <si>
    <t>刘同顺</t>
  </si>
  <si>
    <t>张水娃</t>
  </si>
  <si>
    <t>张学宜</t>
  </si>
  <si>
    <t>张伟</t>
  </si>
  <si>
    <t>张学儒</t>
  </si>
  <si>
    <t>张拥军</t>
  </si>
  <si>
    <t>校顺发</t>
  </si>
  <si>
    <t>校文红</t>
  </si>
  <si>
    <t>孙金香</t>
  </si>
  <si>
    <t>解明星</t>
  </si>
  <si>
    <t>解明放</t>
  </si>
  <si>
    <t>刘银彦</t>
  </si>
  <si>
    <t>宋会琴</t>
  </si>
  <si>
    <t>校红卫</t>
  </si>
  <si>
    <t>张来成</t>
  </si>
  <si>
    <t>张根成</t>
  </si>
  <si>
    <t>张来虎</t>
  </si>
  <si>
    <t>张秀利</t>
  </si>
  <si>
    <t>张松林</t>
  </si>
  <si>
    <t>校建华</t>
  </si>
  <si>
    <t>王哲芳</t>
  </si>
  <si>
    <t>三组</t>
  </si>
  <si>
    <t>张冬虎</t>
  </si>
  <si>
    <t>校永利</t>
  </si>
  <si>
    <t>校小锋</t>
  </si>
  <si>
    <t>张杰</t>
  </si>
  <si>
    <t>张安钢</t>
  </si>
  <si>
    <t>张润宝</t>
  </si>
  <si>
    <t>张润龙</t>
  </si>
  <si>
    <t>冯同关</t>
  </si>
  <si>
    <t>冯利</t>
  </si>
  <si>
    <t>刘白狗</t>
  </si>
  <si>
    <t>张春婷</t>
  </si>
  <si>
    <t xml:space="preserve"> 里仁村村委会（盖章）                                                                                                               2022年11月4日</t>
  </si>
  <si>
    <t>四组</t>
  </si>
  <si>
    <t>张安良</t>
  </si>
  <si>
    <t>孙都巧</t>
  </si>
  <si>
    <t>王永红</t>
  </si>
  <si>
    <t>何惠娟</t>
  </si>
  <si>
    <t>张祥</t>
  </si>
  <si>
    <t>徐进社</t>
  </si>
  <si>
    <t>樊菊爱</t>
  </si>
  <si>
    <t>樊天民</t>
  </si>
  <si>
    <t xml:space="preserve"> 里仁村村委会（盖章）                                                                                                    2022年11月4日</t>
  </si>
  <si>
    <t>五组</t>
  </si>
  <si>
    <t>徐红安</t>
  </si>
  <si>
    <t>惠永强</t>
  </si>
  <si>
    <t>惠丙全</t>
  </si>
  <si>
    <t>宋春花</t>
  </si>
  <si>
    <t>张桂英</t>
  </si>
  <si>
    <t>张小渭</t>
  </si>
  <si>
    <t>惠凯</t>
  </si>
  <si>
    <t>许平安</t>
  </si>
  <si>
    <t>任春纪</t>
  </si>
  <si>
    <t>六组</t>
  </si>
  <si>
    <t>王秀芳</t>
  </si>
  <si>
    <t>王小玲</t>
  </si>
  <si>
    <t>史改变</t>
  </si>
  <si>
    <t>雷爱玲</t>
  </si>
  <si>
    <t>张铁锁</t>
  </si>
  <si>
    <t>左建民</t>
  </si>
  <si>
    <t>左天寿</t>
  </si>
  <si>
    <t>七组</t>
  </si>
  <si>
    <t>刘多文</t>
  </si>
  <si>
    <t>张从善</t>
  </si>
  <si>
    <t>吝勤明</t>
  </si>
  <si>
    <t>孙彩红</t>
  </si>
  <si>
    <t>田桂玲</t>
  </si>
  <si>
    <t>冯醒强</t>
  </si>
  <si>
    <t>冯醒太</t>
  </si>
  <si>
    <t>冯醒全</t>
  </si>
  <si>
    <t>校自强</t>
  </si>
  <si>
    <t>石含俊</t>
  </si>
  <si>
    <t>冯渭鹏</t>
  </si>
  <si>
    <t>耿晓俊</t>
  </si>
  <si>
    <t>孙余民</t>
  </si>
  <si>
    <t>孙利元</t>
  </si>
  <si>
    <t>徐红庆</t>
  </si>
  <si>
    <t>李晓峰</t>
  </si>
  <si>
    <t>石小女</t>
  </si>
  <si>
    <t>王利军</t>
  </si>
  <si>
    <t xml:space="preserve"> 里仁村村委会（盖章）                                                                                                     2022年11月4日</t>
  </si>
  <si>
    <t>八组</t>
  </si>
  <si>
    <t>王小刚</t>
  </si>
  <si>
    <t>惠卫民</t>
  </si>
  <si>
    <t>王正川</t>
  </si>
  <si>
    <t>左淑珍</t>
  </si>
  <si>
    <t>王新年</t>
  </si>
  <si>
    <t>王步选</t>
  </si>
  <si>
    <t>左亚玲</t>
  </si>
  <si>
    <t>惠云章</t>
  </si>
  <si>
    <t>田粉珍</t>
  </si>
  <si>
    <t>里仁村村委会（盖章）                                                            2022年11月4日</t>
  </si>
  <si>
    <t xml:space="preserve"> </t>
  </si>
  <si>
    <t>里仁村2022年渭河北堤绿化工程租地费兑付汇总表</t>
  </si>
  <si>
    <t>里仁村合计（个人：83.323+集体23.277）106.6亩</t>
  </si>
  <si>
    <t xml:space="preserve"> 马渡村村委会（盖章）                                                                                                            2022年11月4日</t>
  </si>
  <si>
    <t>田进学</t>
  </si>
  <si>
    <t>田亚民</t>
  </si>
  <si>
    <t>田学辉</t>
  </si>
  <si>
    <t>田小军</t>
  </si>
  <si>
    <t>田永丰</t>
  </si>
  <si>
    <t>田永坤</t>
  </si>
  <si>
    <t>王秋玲</t>
  </si>
  <si>
    <t>温军社</t>
  </si>
  <si>
    <t>田元金</t>
  </si>
  <si>
    <t>杨菊红</t>
  </si>
  <si>
    <t>田根旗</t>
  </si>
  <si>
    <t>田军旗</t>
  </si>
  <si>
    <t>刘京鹏</t>
  </si>
  <si>
    <t>要军</t>
  </si>
  <si>
    <t>温新军</t>
  </si>
  <si>
    <t>田晓飞</t>
  </si>
  <si>
    <t xml:space="preserve"> 马渡村村委会（盖章）                                                                                                                    2022年11月4日</t>
  </si>
  <si>
    <t>赵记海</t>
  </si>
  <si>
    <t>牛光育</t>
  </si>
  <si>
    <t>张健利</t>
  </si>
  <si>
    <t>姜聪明</t>
  </si>
  <si>
    <t>付青全</t>
  </si>
  <si>
    <t>白红弟</t>
  </si>
  <si>
    <t>魏秋河</t>
  </si>
  <si>
    <t>赵润来</t>
  </si>
  <si>
    <t>赵红顺</t>
  </si>
  <si>
    <t>0.924+0.662</t>
  </si>
  <si>
    <t>2020.7.16合并</t>
  </si>
  <si>
    <t>张红章</t>
  </si>
  <si>
    <t>陆存成</t>
  </si>
  <si>
    <t>张华</t>
  </si>
  <si>
    <t>高跟猪</t>
  </si>
  <si>
    <t>高明亮</t>
  </si>
  <si>
    <t>宋福胜</t>
  </si>
  <si>
    <t>刘天佑</t>
  </si>
  <si>
    <t>赵拴劳</t>
  </si>
  <si>
    <t>要双印</t>
  </si>
  <si>
    <t>付渭强</t>
  </si>
  <si>
    <t>赵参军</t>
  </si>
  <si>
    <t>闫娜</t>
  </si>
  <si>
    <t>2.184+0.205</t>
  </si>
  <si>
    <t>田七玲</t>
  </si>
  <si>
    <t>杨军锁</t>
  </si>
  <si>
    <t>黄灵河</t>
  </si>
  <si>
    <t>赵社娃</t>
  </si>
  <si>
    <t>高红武</t>
  </si>
  <si>
    <t>田兴顺</t>
  </si>
  <si>
    <t>4.982+0.803</t>
  </si>
  <si>
    <t>杨冬玲</t>
  </si>
  <si>
    <t>1.49+2.151</t>
  </si>
  <si>
    <t>张玲玲</t>
  </si>
  <si>
    <t>张进富</t>
  </si>
  <si>
    <t>田广财</t>
  </si>
  <si>
    <t>黄禹河</t>
  </si>
  <si>
    <t>焦英英</t>
  </si>
  <si>
    <t xml:space="preserve"> 马渡村村委会（盖章）                                                                                                            2022年11 月 4日</t>
  </si>
  <si>
    <t>王青风</t>
  </si>
  <si>
    <t>徐建平</t>
  </si>
  <si>
    <t>王菊花</t>
  </si>
  <si>
    <t>温忠辉</t>
  </si>
  <si>
    <t>梁红丽</t>
  </si>
  <si>
    <t>任珍巧</t>
  </si>
  <si>
    <t>李群芳</t>
  </si>
  <si>
    <t>耿文朝</t>
  </si>
  <si>
    <t>马渡村村委会（盖章）                                                       2022年11月4日</t>
  </si>
  <si>
    <t>马渡村2022年渭河北堤绿化工程租地费兑付汇总表</t>
  </si>
  <si>
    <t>马渡村合计：（个人88.685+集体1.315）90亩</t>
  </si>
  <si>
    <t xml:space="preserve"> 新冯村村委会（盖章）                                                                                                 2022年11月4日</t>
  </si>
  <si>
    <t>北组</t>
  </si>
  <si>
    <t>王征印</t>
  </si>
  <si>
    <t>李新武</t>
  </si>
  <si>
    <t>王建军</t>
  </si>
  <si>
    <t>王从伯</t>
  </si>
  <si>
    <t>王德进</t>
  </si>
  <si>
    <t>王志民</t>
  </si>
  <si>
    <t>惠来权</t>
  </si>
  <si>
    <t>惠跃文</t>
  </si>
  <si>
    <t>校力会</t>
  </si>
  <si>
    <t>惠战权</t>
  </si>
  <si>
    <t>王来社</t>
  </si>
  <si>
    <t xml:space="preserve"> 新冯村村委会（盖章）                                                                                                  2022年11月4日</t>
  </si>
  <si>
    <t>东组</t>
  </si>
  <si>
    <t>冯顺利</t>
  </si>
  <si>
    <t>王红军</t>
  </si>
  <si>
    <t>冯安良</t>
  </si>
  <si>
    <t>张玉英</t>
  </si>
  <si>
    <t>冯新华</t>
  </si>
  <si>
    <t>冯扩社</t>
  </si>
  <si>
    <t xml:space="preserve">杨红武
</t>
  </si>
  <si>
    <t>刘耀军</t>
  </si>
  <si>
    <t>陆红文</t>
  </si>
  <si>
    <t>冯兴武</t>
  </si>
  <si>
    <t>冯少俊</t>
  </si>
  <si>
    <t>王官苟</t>
  </si>
  <si>
    <t>王新房</t>
  </si>
  <si>
    <t>冯铁娃</t>
  </si>
  <si>
    <t>冯新益</t>
  </si>
  <si>
    <t>冯安全</t>
  </si>
  <si>
    <t>冯恒潇</t>
  </si>
  <si>
    <t>贺科武</t>
  </si>
  <si>
    <t>李春玲</t>
  </si>
  <si>
    <t>冯红安</t>
  </si>
  <si>
    <t>冯双牛</t>
  </si>
  <si>
    <t>王红喜</t>
  </si>
  <si>
    <t>冯伟</t>
  </si>
  <si>
    <t>冯新平</t>
  </si>
  <si>
    <t>张升运</t>
  </si>
  <si>
    <t>冯树辉</t>
  </si>
  <si>
    <t>许晶</t>
  </si>
  <si>
    <t>冯保华</t>
  </si>
  <si>
    <t>冯军良</t>
  </si>
  <si>
    <t>校淑巧</t>
  </si>
  <si>
    <t>许成川</t>
  </si>
  <si>
    <t>冯水牛</t>
  </si>
  <si>
    <t>权美利</t>
  </si>
  <si>
    <t>冯象生</t>
  </si>
  <si>
    <t>冯明生</t>
  </si>
  <si>
    <t>冯武需</t>
  </si>
  <si>
    <t>王都喜</t>
  </si>
  <si>
    <t>李英娥</t>
  </si>
  <si>
    <t>冯安虎</t>
  </si>
  <si>
    <t>冯胜利</t>
  </si>
  <si>
    <t>冯红江</t>
  </si>
  <si>
    <t>冯丙需</t>
  </si>
  <si>
    <t>冯社生</t>
  </si>
  <si>
    <t>陆艳红</t>
  </si>
  <si>
    <t>冯飞</t>
  </si>
  <si>
    <t>张彩侠</t>
  </si>
  <si>
    <t>王会玲</t>
  </si>
  <si>
    <t>潘姣姣</t>
  </si>
  <si>
    <t>陆斌</t>
  </si>
  <si>
    <t>冯军战</t>
  </si>
  <si>
    <t xml:space="preserve"> 新冯村村委会（盖章）                                                                                           2022年11月4日</t>
  </si>
  <si>
    <t>南组</t>
  </si>
  <si>
    <t>惠满仓</t>
  </si>
  <si>
    <t>王海红</t>
  </si>
  <si>
    <t>王长安</t>
  </si>
  <si>
    <t>白中成</t>
  </si>
  <si>
    <t xml:space="preserve"> 新冯村村委会（盖章）                                                                                                   2022年11月4日</t>
  </si>
  <si>
    <t>西组</t>
  </si>
  <si>
    <t>高新来</t>
  </si>
  <si>
    <t>田军</t>
  </si>
  <si>
    <t>冯百瑞</t>
  </si>
  <si>
    <t>刘自发</t>
  </si>
  <si>
    <t>张君娣</t>
  </si>
  <si>
    <t>耿县玲</t>
  </si>
  <si>
    <t>杜俊</t>
  </si>
  <si>
    <t>冯平安</t>
  </si>
  <si>
    <t>陈亚妮</t>
  </si>
  <si>
    <t>卢亮</t>
  </si>
  <si>
    <t>惠美利</t>
  </si>
  <si>
    <t>卜引珍</t>
  </si>
  <si>
    <t>刘自成</t>
  </si>
  <si>
    <t>高秋玲</t>
  </si>
  <si>
    <t>冯端立</t>
  </si>
  <si>
    <t>刘拴劳</t>
  </si>
  <si>
    <t>冯军民</t>
  </si>
  <si>
    <t>韩双锁</t>
  </si>
  <si>
    <t>刘铁军</t>
  </si>
  <si>
    <t>王学仁</t>
  </si>
  <si>
    <t>刘浪铁</t>
  </si>
  <si>
    <t>冯中刚</t>
  </si>
  <si>
    <t>冯安庆</t>
  </si>
  <si>
    <t>冯百平</t>
  </si>
  <si>
    <t>王淑侠</t>
  </si>
  <si>
    <t>崔变琴</t>
  </si>
  <si>
    <t>刘全劳</t>
  </si>
  <si>
    <t>王新明</t>
  </si>
  <si>
    <t>刘于成</t>
  </si>
  <si>
    <t>冯新立</t>
  </si>
  <si>
    <t>刘小英</t>
  </si>
  <si>
    <t>沙秀娟</t>
  </si>
  <si>
    <t>冯百顺</t>
  </si>
  <si>
    <t>王学友</t>
  </si>
  <si>
    <t>郝瑞连</t>
  </si>
  <si>
    <t>刘碾粮</t>
  </si>
  <si>
    <t>刘杰力</t>
  </si>
  <si>
    <t>冯家续</t>
  </si>
  <si>
    <t>田学民</t>
  </si>
  <si>
    <t>校玲珠</t>
  </si>
  <si>
    <t>校变云</t>
  </si>
  <si>
    <t>韩拉锁</t>
  </si>
  <si>
    <t>冯续堆</t>
  </si>
  <si>
    <t>冯齐歌</t>
  </si>
  <si>
    <t>刘渭</t>
  </si>
  <si>
    <t>刘正军</t>
  </si>
  <si>
    <t>冯平元</t>
  </si>
  <si>
    <t>张宝鸡</t>
  </si>
  <si>
    <t>冯百余</t>
  </si>
  <si>
    <t>徐翠侠</t>
  </si>
  <si>
    <t>冯渭华</t>
  </si>
  <si>
    <t>冯安军</t>
  </si>
  <si>
    <t>冯拉柱</t>
  </si>
  <si>
    <t>高焕明</t>
  </si>
  <si>
    <t>王海军</t>
  </si>
  <si>
    <t>刘彩云</t>
  </si>
  <si>
    <t>卢改明</t>
  </si>
  <si>
    <t>高胜利</t>
  </si>
  <si>
    <t>李百芹</t>
  </si>
  <si>
    <t>冯学民</t>
  </si>
  <si>
    <t>冯自百</t>
  </si>
  <si>
    <t>冯建民</t>
  </si>
  <si>
    <t>冯拉民</t>
  </si>
  <si>
    <t>冯世明</t>
  </si>
  <si>
    <t>高有利</t>
  </si>
  <si>
    <t>新冯村村委会（盖章）                                                                                      2022年11月4日</t>
  </si>
  <si>
    <t>新北组</t>
  </si>
  <si>
    <t>新冯村2022年渭河北堤绿化工程租地费兑付汇总表</t>
  </si>
  <si>
    <t>新冯村合计：（个人：79.041+集体22.809）101.85亩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</si>
</sst>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4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0"/>
    </font>
    <font>
      <sz val="9"/>
      <color rgb="FFFF0000"/>
      <name val="宋体"/>
      <charset val="134"/>
    </font>
    <font>
      <b/>
      <sz val="9"/>
      <name val="宋体"/>
      <charset val="134"/>
    </font>
    <font>
      <b/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7" fillId="11" borderId="10" applyNumberFormat="0" applyAlignment="0" applyProtection="0">
      <alignment vertical="center"/>
    </xf>
    <xf numFmtId="0" fontId="38" fillId="11" borderId="6" applyNumberFormat="0" applyAlignment="0" applyProtection="0">
      <alignment vertical="center"/>
    </xf>
    <xf numFmtId="0" fontId="39" fillId="12" borderId="11" applyNumberForma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0" fillId="0" borderId="0"/>
    <xf numFmtId="0" fontId="28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5" fillId="0" borderId="0" xfId="0" applyFont="1" applyFill="1" applyBorder="1" applyAlignment="1"/>
    <xf numFmtId="0" fontId="6" fillId="0" borderId="0" xfId="0" applyFont="1" applyFill="1" applyAlignment="1">
      <alignment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4" fontId="8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9" fillId="0" borderId="1" xfId="0" applyFont="1" applyFill="1" applyBorder="1" applyAlignment="1"/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4" fillId="0" borderId="4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0" fontId="13" fillId="0" borderId="1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76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5" fillId="0" borderId="1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176" fontId="0" fillId="0" borderId="1" xfId="0" applyNumberFormat="1" applyFill="1" applyBorder="1" applyAlignment="1">
      <alignment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16" fillId="0" borderId="2" xfId="0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7" fillId="0" borderId="1" xfId="4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 applyProtection="1">
      <alignment horizontal="center" vertical="center" shrinkToFit="1"/>
    </xf>
    <xf numFmtId="0" fontId="18" fillId="0" borderId="0" xfId="0" applyFont="1" applyFill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left" vertical="center"/>
    </xf>
    <xf numFmtId="0" fontId="21" fillId="0" borderId="5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49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I4" sqref="I4"/>
    </sheetView>
  </sheetViews>
  <sheetFormatPr defaultColWidth="9" defaultRowHeight="28" customHeight="1" outlineLevelCol="6"/>
  <cols>
    <col min="1" max="1" width="18.75" style="8" customWidth="1"/>
    <col min="2" max="2" width="14" style="8" customWidth="1"/>
    <col min="3" max="3" width="18.8833333333333" style="8" customWidth="1"/>
    <col min="4" max="4" width="19.1333333333333" style="8" customWidth="1"/>
    <col min="5" max="5" width="17.1333333333333" style="8" customWidth="1"/>
    <col min="6" max="6" width="18.6333333333333" style="8" customWidth="1"/>
    <col min="7" max="7" width="16.25" style="8" customWidth="1"/>
    <col min="8" max="16384" width="9" style="8"/>
  </cols>
  <sheetData>
    <row r="1" s="8" customFormat="1" ht="51" customHeight="1" spans="1:7">
      <c r="A1" s="80" t="s">
        <v>0</v>
      </c>
      <c r="B1" s="80"/>
      <c r="C1" s="80"/>
      <c r="D1" s="80"/>
      <c r="E1" s="80"/>
      <c r="F1" s="80"/>
      <c r="G1" s="80"/>
    </row>
    <row r="2" s="78" customFormat="1" ht="36" customHeight="1" spans="1:7">
      <c r="A2" s="81" t="s">
        <v>1</v>
      </c>
      <c r="B2" s="81"/>
      <c r="C2" s="81"/>
      <c r="D2" s="81"/>
      <c r="E2" s="81"/>
      <c r="F2" s="81"/>
      <c r="G2" s="81"/>
    </row>
    <row r="3" s="78" customFormat="1" ht="42" customHeight="1" spans="1:7">
      <c r="A3" s="82" t="s">
        <v>2</v>
      </c>
      <c r="B3" s="83" t="s">
        <v>3</v>
      </c>
      <c r="C3" s="83" t="s">
        <v>4</v>
      </c>
      <c r="D3" s="83" t="s">
        <v>5</v>
      </c>
      <c r="E3" s="83" t="s">
        <v>6</v>
      </c>
      <c r="F3" s="83" t="s">
        <v>7</v>
      </c>
      <c r="G3" s="83" t="s">
        <v>8</v>
      </c>
    </row>
    <row r="4" s="78" customFormat="1" ht="42" customHeight="1" spans="1:7">
      <c r="A4" s="83" t="s">
        <v>9</v>
      </c>
      <c r="B4" s="83">
        <v>57</v>
      </c>
      <c r="C4" s="83">
        <v>88.685</v>
      </c>
      <c r="D4" s="83">
        <f t="shared" ref="D4:D7" si="0">C4*1000</f>
        <v>88685</v>
      </c>
      <c r="E4" s="84">
        <v>1.315</v>
      </c>
      <c r="F4" s="83">
        <f t="shared" ref="F4:F7" si="1">E4*1000</f>
        <v>1315</v>
      </c>
      <c r="G4" s="85"/>
    </row>
    <row r="5" s="78" customFormat="1" ht="42" customHeight="1" spans="1:7">
      <c r="A5" s="83" t="s">
        <v>10</v>
      </c>
      <c r="B5" s="83">
        <v>87</v>
      </c>
      <c r="C5" s="83">
        <v>87.12</v>
      </c>
      <c r="D5" s="83">
        <f t="shared" si="0"/>
        <v>87120</v>
      </c>
      <c r="E5" s="83">
        <v>28.56</v>
      </c>
      <c r="F5" s="83">
        <f t="shared" si="1"/>
        <v>28560</v>
      </c>
      <c r="G5" s="85"/>
    </row>
    <row r="6" s="78" customFormat="1" ht="42" customHeight="1" spans="1:7">
      <c r="A6" s="83" t="s">
        <v>11</v>
      </c>
      <c r="B6" s="83">
        <v>132</v>
      </c>
      <c r="C6" s="83">
        <v>79.041</v>
      </c>
      <c r="D6" s="83">
        <f t="shared" si="0"/>
        <v>79041</v>
      </c>
      <c r="E6" s="83">
        <v>22.809</v>
      </c>
      <c r="F6" s="83">
        <f t="shared" si="1"/>
        <v>22809</v>
      </c>
      <c r="G6" s="85"/>
    </row>
    <row r="7" s="78" customFormat="1" ht="42" customHeight="1" spans="1:7">
      <c r="A7" s="83" t="s">
        <v>12</v>
      </c>
      <c r="B7" s="86">
        <v>110</v>
      </c>
      <c r="C7" s="83">
        <v>83.323</v>
      </c>
      <c r="D7" s="83">
        <f t="shared" si="0"/>
        <v>83323</v>
      </c>
      <c r="E7" s="83">
        <v>23.277</v>
      </c>
      <c r="F7" s="83">
        <f t="shared" si="1"/>
        <v>23277</v>
      </c>
      <c r="G7" s="85"/>
    </row>
    <row r="8" s="78" customFormat="1" ht="42" customHeight="1" spans="1:7">
      <c r="A8" s="83" t="s">
        <v>13</v>
      </c>
      <c r="B8" s="83">
        <f t="shared" ref="B8:F8" si="2">SUM(B4:B7)</f>
        <v>386</v>
      </c>
      <c r="C8" s="83">
        <f t="shared" si="2"/>
        <v>338.169</v>
      </c>
      <c r="D8" s="83">
        <f t="shared" si="2"/>
        <v>338169</v>
      </c>
      <c r="E8" s="83">
        <f t="shared" si="2"/>
        <v>75.961</v>
      </c>
      <c r="F8" s="83">
        <f t="shared" si="2"/>
        <v>75961</v>
      </c>
      <c r="G8" s="85"/>
    </row>
    <row r="9" s="78" customFormat="1" ht="23" customHeight="1" spans="1:6">
      <c r="A9" s="87" t="s">
        <v>14</v>
      </c>
      <c r="B9" s="87"/>
      <c r="C9" s="87"/>
      <c r="D9" s="87"/>
      <c r="E9" s="87"/>
      <c r="F9" s="87"/>
    </row>
    <row r="10" s="78" customFormat="1" ht="55" customHeight="1" spans="1:6">
      <c r="A10" s="78" t="s">
        <v>15</v>
      </c>
      <c r="D10" s="87"/>
      <c r="E10" s="87" t="s">
        <v>16</v>
      </c>
      <c r="F10" s="87"/>
    </row>
    <row r="11" s="79" customFormat="1" ht="42" customHeight="1"/>
  </sheetData>
  <mergeCells count="3">
    <mergeCell ref="A1:G1"/>
    <mergeCell ref="A2:G2"/>
    <mergeCell ref="A9:B9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L7" sqref="L7"/>
    </sheetView>
  </sheetViews>
  <sheetFormatPr defaultColWidth="9" defaultRowHeight="13.5"/>
  <cols>
    <col min="1" max="1" width="5.38333333333333" style="1" customWidth="1"/>
    <col min="2" max="2" width="9" style="1"/>
    <col min="3" max="3" width="7.38333333333333" style="1" customWidth="1"/>
    <col min="4" max="4" width="6.88333333333333" style="1" customWidth="1"/>
    <col min="5" max="5" width="9" style="1"/>
    <col min="6" max="6" width="7.38333333333333" style="1" customWidth="1"/>
    <col min="7" max="7" width="10.8916666666667" style="1" customWidth="1"/>
    <col min="8" max="8" width="11.1083333333333" style="1" customWidth="1"/>
    <col min="9" max="9" width="9" style="2"/>
    <col min="10" max="16384" width="9" style="1"/>
  </cols>
  <sheetData>
    <row r="1" s="50" customFormat="1" ht="20.25" spans="1:9">
      <c r="A1" s="3" t="s">
        <v>17</v>
      </c>
      <c r="B1" s="3"/>
      <c r="C1" s="3"/>
      <c r="D1" s="3"/>
      <c r="E1" s="3"/>
      <c r="F1" s="3"/>
      <c r="G1" s="3"/>
      <c r="H1" s="3"/>
      <c r="I1" s="3"/>
    </row>
    <row r="2" s="50" customFormat="1" ht="20.25" spans="1:9">
      <c r="A2" s="9" t="s">
        <v>134</v>
      </c>
      <c r="B2" s="9"/>
      <c r="C2" s="9"/>
      <c r="D2" s="9"/>
      <c r="E2" s="9"/>
      <c r="F2" s="9"/>
      <c r="G2" s="9"/>
      <c r="H2" s="9"/>
      <c r="I2" s="9"/>
    </row>
    <row r="3" s="19" customFormat="1" ht="16" customHeight="1" spans="1:9">
      <c r="A3" s="21" t="s">
        <v>19</v>
      </c>
      <c r="B3" s="21" t="s">
        <v>20</v>
      </c>
      <c r="C3" s="21" t="s">
        <v>21</v>
      </c>
      <c r="D3" s="21" t="s">
        <v>22</v>
      </c>
      <c r="E3" s="21" t="s">
        <v>23</v>
      </c>
      <c r="F3" s="21" t="s">
        <v>24</v>
      </c>
      <c r="G3" s="33" t="s">
        <v>25</v>
      </c>
      <c r="H3" s="23" t="s">
        <v>26</v>
      </c>
      <c r="I3" s="35" t="s">
        <v>8</v>
      </c>
    </row>
    <row r="4" s="19" customFormat="1" ht="16" customHeight="1" spans="1:9">
      <c r="A4" s="21">
        <v>1</v>
      </c>
      <c r="B4" s="21" t="s">
        <v>27</v>
      </c>
      <c r="C4" s="21" t="s">
        <v>12</v>
      </c>
      <c r="D4" s="21" t="s">
        <v>183</v>
      </c>
      <c r="E4" s="21" t="s">
        <v>159</v>
      </c>
      <c r="F4" s="21">
        <v>0.444</v>
      </c>
      <c r="G4" s="22">
        <v>1000</v>
      </c>
      <c r="H4" s="23">
        <f t="shared" ref="H4:H15" si="0">F4*G4</f>
        <v>444</v>
      </c>
      <c r="I4" s="35"/>
    </row>
    <row r="5" s="19" customFormat="1" ht="16" customHeight="1" spans="1:9">
      <c r="A5" s="21">
        <v>2</v>
      </c>
      <c r="B5" s="21" t="s">
        <v>27</v>
      </c>
      <c r="C5" s="21" t="s">
        <v>12</v>
      </c>
      <c r="D5" s="21" t="s">
        <v>183</v>
      </c>
      <c r="E5" s="21" t="s">
        <v>184</v>
      </c>
      <c r="F5" s="21">
        <v>0.729</v>
      </c>
      <c r="G5" s="22">
        <v>1000</v>
      </c>
      <c r="H5" s="23">
        <f t="shared" si="0"/>
        <v>729</v>
      </c>
      <c r="I5" s="35"/>
    </row>
    <row r="6" s="19" customFormat="1" ht="16" customHeight="1" spans="1:9">
      <c r="A6" s="21">
        <v>3</v>
      </c>
      <c r="B6" s="21" t="s">
        <v>27</v>
      </c>
      <c r="C6" s="21" t="s">
        <v>12</v>
      </c>
      <c r="D6" s="21" t="s">
        <v>183</v>
      </c>
      <c r="E6" s="21" t="s">
        <v>185</v>
      </c>
      <c r="F6" s="21">
        <v>0.7</v>
      </c>
      <c r="G6" s="22">
        <v>1000</v>
      </c>
      <c r="H6" s="23">
        <f t="shared" si="0"/>
        <v>700</v>
      </c>
      <c r="I6" s="35"/>
    </row>
    <row r="7" s="19" customFormat="1" ht="16" customHeight="1" spans="1:9">
      <c r="A7" s="21">
        <v>4</v>
      </c>
      <c r="B7" s="21" t="s">
        <v>27</v>
      </c>
      <c r="C7" s="21" t="s">
        <v>12</v>
      </c>
      <c r="D7" s="21" t="s">
        <v>183</v>
      </c>
      <c r="E7" s="21" t="s">
        <v>186</v>
      </c>
      <c r="F7" s="21">
        <v>0.364</v>
      </c>
      <c r="G7" s="22">
        <v>1000</v>
      </c>
      <c r="H7" s="23">
        <f t="shared" si="0"/>
        <v>364</v>
      </c>
      <c r="I7" s="35"/>
    </row>
    <row r="8" s="19" customFormat="1" ht="16" customHeight="1" spans="1:9">
      <c r="A8" s="21">
        <v>5</v>
      </c>
      <c r="B8" s="21" t="s">
        <v>27</v>
      </c>
      <c r="C8" s="21" t="s">
        <v>12</v>
      </c>
      <c r="D8" s="21" t="s">
        <v>183</v>
      </c>
      <c r="E8" s="21" t="s">
        <v>187</v>
      </c>
      <c r="F8" s="21">
        <v>0.148</v>
      </c>
      <c r="G8" s="22">
        <v>1000</v>
      </c>
      <c r="H8" s="23">
        <f t="shared" si="0"/>
        <v>148</v>
      </c>
      <c r="I8" s="35"/>
    </row>
    <row r="9" s="19" customFormat="1" ht="16" customHeight="1" spans="1:9">
      <c r="A9" s="21">
        <v>6</v>
      </c>
      <c r="B9" s="21" t="s">
        <v>27</v>
      </c>
      <c r="C9" s="21" t="s">
        <v>12</v>
      </c>
      <c r="D9" s="21" t="s">
        <v>183</v>
      </c>
      <c r="E9" s="21" t="s">
        <v>188</v>
      </c>
      <c r="F9" s="21">
        <v>0.369</v>
      </c>
      <c r="G9" s="22">
        <v>1000</v>
      </c>
      <c r="H9" s="23">
        <f t="shared" si="0"/>
        <v>369</v>
      </c>
      <c r="I9" s="35"/>
    </row>
    <row r="10" s="19" customFormat="1" ht="16" customHeight="1" spans="1:9">
      <c r="A10" s="21">
        <v>7</v>
      </c>
      <c r="B10" s="21" t="s">
        <v>27</v>
      </c>
      <c r="C10" s="21" t="s">
        <v>12</v>
      </c>
      <c r="D10" s="21" t="s">
        <v>183</v>
      </c>
      <c r="E10" s="21" t="s">
        <v>189</v>
      </c>
      <c r="F10" s="21">
        <v>0.546</v>
      </c>
      <c r="G10" s="22">
        <v>1000</v>
      </c>
      <c r="H10" s="23">
        <f t="shared" si="0"/>
        <v>546</v>
      </c>
      <c r="I10" s="35"/>
    </row>
    <row r="11" s="19" customFormat="1" ht="16" customHeight="1" spans="1:9">
      <c r="A11" s="21">
        <v>8</v>
      </c>
      <c r="B11" s="21" t="s">
        <v>27</v>
      </c>
      <c r="C11" s="21" t="s">
        <v>12</v>
      </c>
      <c r="D11" s="21" t="s">
        <v>183</v>
      </c>
      <c r="E11" s="21" t="s">
        <v>190</v>
      </c>
      <c r="F11" s="21">
        <v>0.28</v>
      </c>
      <c r="G11" s="22">
        <v>1000</v>
      </c>
      <c r="H11" s="23">
        <f t="shared" si="0"/>
        <v>280</v>
      </c>
      <c r="I11" s="35"/>
    </row>
    <row r="12" s="19" customFormat="1" ht="16" customHeight="1" spans="1:9">
      <c r="A12" s="21">
        <v>9</v>
      </c>
      <c r="B12" s="21" t="s">
        <v>27</v>
      </c>
      <c r="C12" s="21" t="s">
        <v>12</v>
      </c>
      <c r="D12" s="21" t="s">
        <v>183</v>
      </c>
      <c r="E12" s="21" t="s">
        <v>191</v>
      </c>
      <c r="F12" s="21">
        <v>1.253</v>
      </c>
      <c r="G12" s="22">
        <v>1000</v>
      </c>
      <c r="H12" s="23">
        <f t="shared" si="0"/>
        <v>1253</v>
      </c>
      <c r="I12" s="35"/>
    </row>
    <row r="13" s="19" customFormat="1" ht="16" customHeight="1" spans="1:9">
      <c r="A13" s="21">
        <v>10</v>
      </c>
      <c r="B13" s="21" t="s">
        <v>27</v>
      </c>
      <c r="C13" s="21" t="s">
        <v>12</v>
      </c>
      <c r="D13" s="21" t="s">
        <v>183</v>
      </c>
      <c r="E13" s="21" t="s">
        <v>192</v>
      </c>
      <c r="F13" s="21">
        <v>0.517</v>
      </c>
      <c r="G13" s="22">
        <v>1000</v>
      </c>
      <c r="H13" s="23">
        <f t="shared" si="0"/>
        <v>517</v>
      </c>
      <c r="I13" s="35"/>
    </row>
    <row r="14" s="19" customFormat="1" ht="16" customHeight="1" spans="1:9">
      <c r="A14" s="21">
        <v>11</v>
      </c>
      <c r="B14" s="21" t="s">
        <v>27</v>
      </c>
      <c r="C14" s="21" t="s">
        <v>12</v>
      </c>
      <c r="D14" s="21" t="s">
        <v>183</v>
      </c>
      <c r="E14" s="21" t="s">
        <v>193</v>
      </c>
      <c r="F14" s="21">
        <v>0.66</v>
      </c>
      <c r="G14" s="22">
        <v>1000</v>
      </c>
      <c r="H14" s="23">
        <f t="shared" si="0"/>
        <v>660</v>
      </c>
      <c r="I14" s="35"/>
    </row>
    <row r="15" s="19" customFormat="1" ht="16" customHeight="1" spans="1:9">
      <c r="A15" s="21">
        <v>12</v>
      </c>
      <c r="B15" s="21" t="s">
        <v>27</v>
      </c>
      <c r="C15" s="21" t="s">
        <v>12</v>
      </c>
      <c r="D15" s="21" t="s">
        <v>183</v>
      </c>
      <c r="E15" s="21" t="s">
        <v>194</v>
      </c>
      <c r="F15" s="21">
        <v>0.99</v>
      </c>
      <c r="G15" s="22">
        <v>1000</v>
      </c>
      <c r="H15" s="23">
        <f t="shared" si="0"/>
        <v>990</v>
      </c>
      <c r="I15" s="35"/>
    </row>
    <row r="16" s="19" customFormat="1" ht="16" customHeight="1" spans="1:9">
      <c r="A16" s="21"/>
      <c r="B16" s="21"/>
      <c r="C16" s="21"/>
      <c r="D16" s="21"/>
      <c r="E16" s="21" t="s">
        <v>53</v>
      </c>
      <c r="F16" s="21">
        <f>SUM(F4:F15)</f>
        <v>7</v>
      </c>
      <c r="G16" s="22"/>
      <c r="H16" s="23">
        <f>SUM(H4:H15)</f>
        <v>7000</v>
      </c>
      <c r="I16" s="35"/>
    </row>
    <row r="17" s="19" customFormat="1" ht="16" customHeight="1" spans="2:9">
      <c r="B17" s="19" t="s">
        <v>54</v>
      </c>
      <c r="F17" s="19" t="s">
        <v>55</v>
      </c>
      <c r="I17" s="62"/>
    </row>
    <row r="18" s="19" customFormat="1" ht="16" customHeight="1" spans="9:9">
      <c r="I18" s="62"/>
    </row>
  </sheetData>
  <mergeCells count="2">
    <mergeCell ref="A1:I1"/>
    <mergeCell ref="A2:I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K16" sqref="K16"/>
    </sheetView>
  </sheetViews>
  <sheetFormatPr defaultColWidth="9" defaultRowHeight="13.5"/>
  <cols>
    <col min="1" max="5" width="9" style="1"/>
    <col min="6" max="8" width="10.6333333333333" style="1" customWidth="1"/>
    <col min="9" max="16384" width="9" style="1"/>
  </cols>
  <sheetData>
    <row r="1" s="50" customFormat="1" ht="20.25" spans="1:9">
      <c r="A1" s="3" t="s">
        <v>17</v>
      </c>
      <c r="B1" s="3"/>
      <c r="C1" s="3"/>
      <c r="D1" s="3"/>
      <c r="E1" s="3"/>
      <c r="F1" s="3"/>
      <c r="G1" s="3"/>
      <c r="H1" s="3"/>
      <c r="I1" s="3"/>
    </row>
    <row r="2" s="50" customFormat="1" ht="20.25" spans="1:9">
      <c r="A2" s="9" t="s">
        <v>195</v>
      </c>
      <c r="B2" s="9"/>
      <c r="C2" s="9"/>
      <c r="D2" s="9"/>
      <c r="E2" s="9"/>
      <c r="F2" s="9"/>
      <c r="G2" s="9"/>
      <c r="H2" s="9"/>
      <c r="I2" s="9"/>
    </row>
    <row r="3" s="19" customFormat="1" ht="16" customHeight="1" spans="1:9">
      <c r="A3" s="21" t="s">
        <v>19</v>
      </c>
      <c r="B3" s="21" t="s">
        <v>20</v>
      </c>
      <c r="C3" s="21" t="s">
        <v>21</v>
      </c>
      <c r="D3" s="21" t="s">
        <v>22</v>
      </c>
      <c r="E3" s="21" t="s">
        <v>23</v>
      </c>
      <c r="F3" s="21" t="s">
        <v>24</v>
      </c>
      <c r="G3" s="33" t="s">
        <v>25</v>
      </c>
      <c r="H3" s="23" t="s">
        <v>26</v>
      </c>
      <c r="I3" s="35" t="s">
        <v>8</v>
      </c>
    </row>
    <row r="4" s="19" customFormat="1" ht="16" customHeight="1" spans="1:9">
      <c r="A4" s="21">
        <v>1</v>
      </c>
      <c r="B4" s="21" t="s">
        <v>27</v>
      </c>
      <c r="C4" s="21" t="s">
        <v>12</v>
      </c>
      <c r="D4" s="21" t="s">
        <v>196</v>
      </c>
      <c r="E4" s="21" t="s">
        <v>197</v>
      </c>
      <c r="F4" s="21">
        <v>0.375</v>
      </c>
      <c r="G4" s="22">
        <v>1000</v>
      </c>
      <c r="H4" s="23">
        <f t="shared" ref="H4:H11" si="0">F4*G4</f>
        <v>375</v>
      </c>
      <c r="I4" s="34"/>
    </row>
    <row r="5" s="19" customFormat="1" ht="16" customHeight="1" spans="1:9">
      <c r="A5" s="21">
        <v>2</v>
      </c>
      <c r="B5" s="21" t="s">
        <v>27</v>
      </c>
      <c r="C5" s="21" t="s">
        <v>12</v>
      </c>
      <c r="D5" s="21" t="s">
        <v>196</v>
      </c>
      <c r="E5" s="21" t="s">
        <v>198</v>
      </c>
      <c r="F5" s="21">
        <v>0.553</v>
      </c>
      <c r="G5" s="22">
        <v>1000</v>
      </c>
      <c r="H5" s="23">
        <f t="shared" si="0"/>
        <v>553</v>
      </c>
      <c r="I5" s="34"/>
    </row>
    <row r="6" s="19" customFormat="1" ht="16" customHeight="1" spans="1:9">
      <c r="A6" s="21">
        <v>3</v>
      </c>
      <c r="B6" s="21" t="s">
        <v>27</v>
      </c>
      <c r="C6" s="21" t="s">
        <v>12</v>
      </c>
      <c r="D6" s="21" t="s">
        <v>196</v>
      </c>
      <c r="E6" s="21" t="s">
        <v>199</v>
      </c>
      <c r="F6" s="21">
        <v>0.36</v>
      </c>
      <c r="G6" s="22">
        <v>1000</v>
      </c>
      <c r="H6" s="23">
        <f t="shared" si="0"/>
        <v>360</v>
      </c>
      <c r="I6" s="34"/>
    </row>
    <row r="7" s="19" customFormat="1" ht="16" customHeight="1" spans="1:9">
      <c r="A7" s="21">
        <v>4</v>
      </c>
      <c r="B7" s="21" t="s">
        <v>27</v>
      </c>
      <c r="C7" s="21" t="s">
        <v>12</v>
      </c>
      <c r="D7" s="21" t="s">
        <v>196</v>
      </c>
      <c r="E7" s="21" t="s">
        <v>200</v>
      </c>
      <c r="F7" s="21">
        <v>0.577</v>
      </c>
      <c r="G7" s="22">
        <v>1000</v>
      </c>
      <c r="H7" s="23">
        <f t="shared" si="0"/>
        <v>577</v>
      </c>
      <c r="I7" s="34"/>
    </row>
    <row r="8" s="19" customFormat="1" ht="16" customHeight="1" spans="1:9">
      <c r="A8" s="21">
        <v>5</v>
      </c>
      <c r="B8" s="21" t="s">
        <v>27</v>
      </c>
      <c r="C8" s="21" t="s">
        <v>12</v>
      </c>
      <c r="D8" s="21" t="s">
        <v>196</v>
      </c>
      <c r="E8" s="21" t="s">
        <v>201</v>
      </c>
      <c r="F8" s="21">
        <v>0.45</v>
      </c>
      <c r="G8" s="22">
        <v>1000</v>
      </c>
      <c r="H8" s="23">
        <f t="shared" si="0"/>
        <v>450</v>
      </c>
      <c r="I8" s="34"/>
    </row>
    <row r="9" s="19" customFormat="1" ht="16" customHeight="1" spans="1:9">
      <c r="A9" s="21">
        <v>6</v>
      </c>
      <c r="B9" s="21" t="s">
        <v>27</v>
      </c>
      <c r="C9" s="21" t="s">
        <v>12</v>
      </c>
      <c r="D9" s="21" t="s">
        <v>196</v>
      </c>
      <c r="E9" s="21" t="s">
        <v>202</v>
      </c>
      <c r="F9" s="21">
        <v>0.525</v>
      </c>
      <c r="G9" s="22">
        <v>1000</v>
      </c>
      <c r="H9" s="23">
        <f t="shared" si="0"/>
        <v>525</v>
      </c>
      <c r="I9" s="34"/>
    </row>
    <row r="10" s="19" customFormat="1" ht="16" customHeight="1" spans="1:9">
      <c r="A10" s="21">
        <v>7</v>
      </c>
      <c r="B10" s="21" t="s">
        <v>27</v>
      </c>
      <c r="C10" s="21" t="s">
        <v>12</v>
      </c>
      <c r="D10" s="21" t="s">
        <v>196</v>
      </c>
      <c r="E10" s="21" t="s">
        <v>203</v>
      </c>
      <c r="F10" s="21">
        <v>0.525</v>
      </c>
      <c r="G10" s="22">
        <v>1000</v>
      </c>
      <c r="H10" s="23">
        <f t="shared" si="0"/>
        <v>525</v>
      </c>
      <c r="I10" s="34"/>
    </row>
    <row r="11" s="19" customFormat="1" ht="16" customHeight="1" spans="1:9">
      <c r="A11" s="21">
        <v>8</v>
      </c>
      <c r="B11" s="21" t="s">
        <v>27</v>
      </c>
      <c r="C11" s="21" t="s">
        <v>12</v>
      </c>
      <c r="D11" s="21" t="s">
        <v>196</v>
      </c>
      <c r="E11" s="21" t="s">
        <v>204</v>
      </c>
      <c r="F11" s="21">
        <v>0.42</v>
      </c>
      <c r="G11" s="22">
        <v>1000</v>
      </c>
      <c r="H11" s="23">
        <f t="shared" si="0"/>
        <v>420</v>
      </c>
      <c r="I11" s="34"/>
    </row>
    <row r="12" s="62" customFormat="1" ht="16" customHeight="1" spans="1:9">
      <c r="A12" s="35"/>
      <c r="B12" s="35"/>
      <c r="C12" s="35"/>
      <c r="D12" s="35"/>
      <c r="E12" s="35" t="s">
        <v>53</v>
      </c>
      <c r="F12" s="35">
        <f>SUM(F4:F11)</f>
        <v>3.785</v>
      </c>
      <c r="G12" s="35"/>
      <c r="H12" s="35">
        <f>SUM(H4:H11)</f>
        <v>3785</v>
      </c>
      <c r="I12" s="35"/>
    </row>
    <row r="13" s="19" customFormat="1" ht="16" customHeight="1" spans="2:6">
      <c r="B13" s="19" t="s">
        <v>54</v>
      </c>
      <c r="F13" s="19" t="s">
        <v>55</v>
      </c>
    </row>
  </sheetData>
  <mergeCells count="2">
    <mergeCell ref="A1:I1"/>
    <mergeCell ref="A2:I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J13" sqref="J13"/>
    </sheetView>
  </sheetViews>
  <sheetFormatPr defaultColWidth="9" defaultRowHeight="13.5"/>
  <cols>
    <col min="1" max="1" width="6" style="1" customWidth="1"/>
    <col min="2" max="2" width="9" style="1"/>
    <col min="3" max="3" width="6.88333333333333" style="1" customWidth="1"/>
    <col min="4" max="5" width="9" style="1"/>
    <col min="6" max="6" width="8.88333333333333" style="1" customWidth="1"/>
    <col min="7" max="7" width="10.6333333333333" style="1" customWidth="1"/>
    <col min="8" max="8" width="11.3333333333333" style="1" customWidth="1"/>
    <col min="9" max="16384" width="9" style="1"/>
  </cols>
  <sheetData>
    <row r="1" s="50" customFormat="1" ht="20.25" spans="1:9">
      <c r="A1" s="3" t="s">
        <v>17</v>
      </c>
      <c r="B1" s="3"/>
      <c r="C1" s="3"/>
      <c r="D1" s="3"/>
      <c r="E1" s="3"/>
      <c r="F1" s="3"/>
      <c r="G1" s="3"/>
      <c r="H1" s="3"/>
      <c r="I1" s="3"/>
    </row>
    <row r="2" s="50" customFormat="1" ht="20.25" spans="1:9">
      <c r="A2" s="9" t="s">
        <v>205</v>
      </c>
      <c r="B2" s="9"/>
      <c r="C2" s="9"/>
      <c r="D2" s="9"/>
      <c r="E2" s="9"/>
      <c r="F2" s="9"/>
      <c r="G2" s="9"/>
      <c r="H2" s="9"/>
      <c r="I2" s="9"/>
    </row>
    <row r="3" s="19" customFormat="1" ht="16" customHeight="1" spans="1:9">
      <c r="A3" s="21" t="s">
        <v>19</v>
      </c>
      <c r="B3" s="21" t="s">
        <v>20</v>
      </c>
      <c r="C3" s="21" t="s">
        <v>21</v>
      </c>
      <c r="D3" s="21" t="s">
        <v>22</v>
      </c>
      <c r="E3" s="21" t="s">
        <v>23</v>
      </c>
      <c r="F3" s="21" t="s">
        <v>24</v>
      </c>
      <c r="G3" s="33" t="s">
        <v>25</v>
      </c>
      <c r="H3" s="23" t="s">
        <v>26</v>
      </c>
      <c r="I3" s="35" t="s">
        <v>8</v>
      </c>
    </row>
    <row r="4" s="19" customFormat="1" ht="16" customHeight="1" spans="1:9">
      <c r="A4" s="21">
        <v>1</v>
      </c>
      <c r="B4" s="21" t="s">
        <v>27</v>
      </c>
      <c r="C4" s="21" t="s">
        <v>12</v>
      </c>
      <c r="D4" s="21" t="s">
        <v>206</v>
      </c>
      <c r="E4" s="21" t="s">
        <v>207</v>
      </c>
      <c r="F4" s="21">
        <v>0.03</v>
      </c>
      <c r="G4" s="22">
        <v>1000</v>
      </c>
      <c r="H4" s="23">
        <f t="shared" ref="H4:H12" si="0">F4*G4</f>
        <v>30</v>
      </c>
      <c r="I4" s="34"/>
    </row>
    <row r="5" s="19" customFormat="1" ht="16" customHeight="1" spans="1:9">
      <c r="A5" s="21">
        <v>2</v>
      </c>
      <c r="B5" s="21" t="s">
        <v>27</v>
      </c>
      <c r="C5" s="21" t="s">
        <v>12</v>
      </c>
      <c r="D5" s="21" t="s">
        <v>206</v>
      </c>
      <c r="E5" s="21" t="s">
        <v>208</v>
      </c>
      <c r="F5" s="21">
        <v>0.62</v>
      </c>
      <c r="G5" s="22">
        <v>1000</v>
      </c>
      <c r="H5" s="23">
        <f t="shared" si="0"/>
        <v>620</v>
      </c>
      <c r="I5" s="34"/>
    </row>
    <row r="6" s="19" customFormat="1" ht="16" customHeight="1" spans="1:9">
      <c r="A6" s="21">
        <v>3</v>
      </c>
      <c r="B6" s="21" t="s">
        <v>27</v>
      </c>
      <c r="C6" s="21" t="s">
        <v>12</v>
      </c>
      <c r="D6" s="21" t="s">
        <v>206</v>
      </c>
      <c r="E6" s="21" t="s">
        <v>209</v>
      </c>
      <c r="F6" s="21">
        <v>0.4</v>
      </c>
      <c r="G6" s="22">
        <v>1000</v>
      </c>
      <c r="H6" s="23">
        <f t="shared" si="0"/>
        <v>400</v>
      </c>
      <c r="I6" s="34"/>
    </row>
    <row r="7" s="19" customFormat="1" ht="16" customHeight="1" spans="1:9">
      <c r="A7" s="21">
        <v>4</v>
      </c>
      <c r="B7" s="21" t="s">
        <v>27</v>
      </c>
      <c r="C7" s="21" t="s">
        <v>12</v>
      </c>
      <c r="D7" s="21" t="s">
        <v>206</v>
      </c>
      <c r="E7" s="21" t="s">
        <v>210</v>
      </c>
      <c r="F7" s="21">
        <v>0.528</v>
      </c>
      <c r="G7" s="22">
        <v>1000</v>
      </c>
      <c r="H7" s="23">
        <f t="shared" si="0"/>
        <v>528</v>
      </c>
      <c r="I7" s="34"/>
    </row>
    <row r="8" s="19" customFormat="1" ht="16" customHeight="1" spans="1:9">
      <c r="A8" s="21">
        <v>5</v>
      </c>
      <c r="B8" s="21" t="s">
        <v>27</v>
      </c>
      <c r="C8" s="21" t="s">
        <v>12</v>
      </c>
      <c r="D8" s="21" t="s">
        <v>206</v>
      </c>
      <c r="E8" s="21" t="s">
        <v>211</v>
      </c>
      <c r="F8" s="21">
        <v>0.44</v>
      </c>
      <c r="G8" s="22">
        <v>1000</v>
      </c>
      <c r="H8" s="23">
        <f t="shared" si="0"/>
        <v>440</v>
      </c>
      <c r="I8" s="34"/>
    </row>
    <row r="9" s="19" customFormat="1" ht="16" customHeight="1" spans="1:9">
      <c r="A9" s="21">
        <v>6</v>
      </c>
      <c r="B9" s="21" t="s">
        <v>27</v>
      </c>
      <c r="C9" s="21" t="s">
        <v>12</v>
      </c>
      <c r="D9" s="21" t="s">
        <v>206</v>
      </c>
      <c r="E9" s="21" t="s">
        <v>212</v>
      </c>
      <c r="F9" s="21">
        <v>0.41</v>
      </c>
      <c r="G9" s="22">
        <v>1000</v>
      </c>
      <c r="H9" s="23">
        <f t="shared" si="0"/>
        <v>410</v>
      </c>
      <c r="I9" s="34"/>
    </row>
    <row r="10" s="19" customFormat="1" ht="16" customHeight="1" spans="1:9">
      <c r="A10" s="21">
        <v>7</v>
      </c>
      <c r="B10" s="21" t="s">
        <v>27</v>
      </c>
      <c r="C10" s="21" t="s">
        <v>12</v>
      </c>
      <c r="D10" s="21" t="s">
        <v>206</v>
      </c>
      <c r="E10" s="21" t="s">
        <v>213</v>
      </c>
      <c r="F10" s="21">
        <v>0.52</v>
      </c>
      <c r="G10" s="22">
        <v>1000</v>
      </c>
      <c r="H10" s="23">
        <f t="shared" si="0"/>
        <v>520</v>
      </c>
      <c r="I10" s="34"/>
    </row>
    <row r="11" s="19" customFormat="1" ht="16" customHeight="1" spans="1:9">
      <c r="A11" s="21">
        <v>8</v>
      </c>
      <c r="B11" s="21" t="s">
        <v>27</v>
      </c>
      <c r="C11" s="21" t="s">
        <v>12</v>
      </c>
      <c r="D11" s="21" t="s">
        <v>206</v>
      </c>
      <c r="E11" s="21" t="s">
        <v>214</v>
      </c>
      <c r="F11" s="21">
        <v>1.8</v>
      </c>
      <c r="G11" s="22">
        <v>1000</v>
      </c>
      <c r="H11" s="23">
        <f t="shared" si="0"/>
        <v>1800</v>
      </c>
      <c r="I11" s="34"/>
    </row>
    <row r="12" s="19" customFormat="1" ht="16" customHeight="1" spans="1:9">
      <c r="A12" s="21">
        <v>9</v>
      </c>
      <c r="B12" s="21" t="s">
        <v>27</v>
      </c>
      <c r="C12" s="21" t="s">
        <v>12</v>
      </c>
      <c r="D12" s="21" t="s">
        <v>206</v>
      </c>
      <c r="E12" s="21" t="s">
        <v>215</v>
      </c>
      <c r="F12" s="21">
        <v>0.27</v>
      </c>
      <c r="G12" s="22">
        <v>1000</v>
      </c>
      <c r="H12" s="23">
        <f t="shared" si="0"/>
        <v>270</v>
      </c>
      <c r="I12" s="34"/>
    </row>
    <row r="13" s="19" customFormat="1" ht="16" customHeight="1" spans="1:9">
      <c r="A13" s="21"/>
      <c r="B13" s="21"/>
      <c r="C13" s="21"/>
      <c r="D13" s="21"/>
      <c r="E13" s="21" t="s">
        <v>53</v>
      </c>
      <c r="F13" s="21">
        <f>SUM(F4:F12)</f>
        <v>5.018</v>
      </c>
      <c r="G13" s="22"/>
      <c r="H13" s="23">
        <f>SUM(H4:H12)</f>
        <v>5018</v>
      </c>
      <c r="I13" s="34"/>
    </row>
    <row r="14" s="19" customFormat="1" ht="16" customHeight="1" spans="2:6">
      <c r="B14" s="19" t="s">
        <v>54</v>
      </c>
      <c r="F14" s="19" t="s">
        <v>55</v>
      </c>
    </row>
    <row r="15" s="19" customFormat="1" ht="16" customHeight="1"/>
  </sheetData>
  <mergeCells count="2">
    <mergeCell ref="A1:I1"/>
    <mergeCell ref="A2:I2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I18" sqref="I18"/>
    </sheetView>
  </sheetViews>
  <sheetFormatPr defaultColWidth="9" defaultRowHeight="13.5"/>
  <cols>
    <col min="1" max="1" width="5.13333333333333" style="1" customWidth="1"/>
    <col min="2" max="2" width="9" style="1"/>
    <col min="3" max="3" width="7.25" style="1" customWidth="1"/>
    <col min="4" max="4" width="7.63333333333333" style="1" customWidth="1"/>
    <col min="5" max="5" width="9" style="1"/>
    <col min="6" max="6" width="8.5" style="1" customWidth="1"/>
    <col min="7" max="7" width="10.6333333333333" style="1" customWidth="1"/>
    <col min="8" max="8" width="11.1083333333333" style="1" customWidth="1"/>
    <col min="9" max="16384" width="9" style="1"/>
  </cols>
  <sheetData>
    <row r="1" s="50" customFormat="1" ht="20.25" spans="1:9">
      <c r="A1" s="3" t="s">
        <v>17</v>
      </c>
      <c r="B1" s="3"/>
      <c r="C1" s="3"/>
      <c r="D1" s="3"/>
      <c r="E1" s="3"/>
      <c r="F1" s="3"/>
      <c r="G1" s="3"/>
      <c r="H1" s="3"/>
      <c r="I1" s="3"/>
    </row>
    <row r="2" s="50" customFormat="1" ht="20.25" spans="1:9">
      <c r="A2" s="9" t="s">
        <v>134</v>
      </c>
      <c r="B2" s="9"/>
      <c r="C2" s="9"/>
      <c r="D2" s="9"/>
      <c r="E2" s="9"/>
      <c r="F2" s="9"/>
      <c r="G2" s="9"/>
      <c r="H2" s="9"/>
      <c r="I2" s="9"/>
    </row>
    <row r="3" s="19" customFormat="1" ht="16" customHeight="1" spans="1:9">
      <c r="A3" s="21" t="s">
        <v>19</v>
      </c>
      <c r="B3" s="21" t="s">
        <v>20</v>
      </c>
      <c r="C3" s="21" t="s">
        <v>21</v>
      </c>
      <c r="D3" s="21" t="s">
        <v>22</v>
      </c>
      <c r="E3" s="21" t="s">
        <v>23</v>
      </c>
      <c r="F3" s="21" t="s">
        <v>24</v>
      </c>
      <c r="G3" s="33" t="s">
        <v>25</v>
      </c>
      <c r="H3" s="23" t="s">
        <v>26</v>
      </c>
      <c r="I3" s="35" t="s">
        <v>8</v>
      </c>
    </row>
    <row r="4" s="19" customFormat="1" ht="16" customHeight="1" spans="1:9">
      <c r="A4" s="21">
        <v>1</v>
      </c>
      <c r="B4" s="21" t="s">
        <v>27</v>
      </c>
      <c r="C4" s="21" t="s">
        <v>12</v>
      </c>
      <c r="D4" s="21" t="s">
        <v>216</v>
      </c>
      <c r="E4" s="21" t="s">
        <v>217</v>
      </c>
      <c r="F4" s="21">
        <v>0.945</v>
      </c>
      <c r="G4" s="22">
        <v>1000</v>
      </c>
      <c r="H4" s="23">
        <f t="shared" ref="H4:H10" si="0">F4*G4</f>
        <v>945</v>
      </c>
      <c r="I4" s="34"/>
    </row>
    <row r="5" s="19" customFormat="1" ht="16" customHeight="1" spans="1:9">
      <c r="A5" s="21">
        <v>2</v>
      </c>
      <c r="B5" s="21" t="s">
        <v>27</v>
      </c>
      <c r="C5" s="21" t="s">
        <v>12</v>
      </c>
      <c r="D5" s="21" t="s">
        <v>216</v>
      </c>
      <c r="E5" s="21" t="s">
        <v>218</v>
      </c>
      <c r="F5" s="21">
        <v>0.687</v>
      </c>
      <c r="G5" s="22">
        <v>1000</v>
      </c>
      <c r="H5" s="23">
        <f t="shared" si="0"/>
        <v>687</v>
      </c>
      <c r="I5" s="34"/>
    </row>
    <row r="6" s="19" customFormat="1" ht="16" customHeight="1" spans="1:9">
      <c r="A6" s="21">
        <v>3</v>
      </c>
      <c r="B6" s="21" t="s">
        <v>27</v>
      </c>
      <c r="C6" s="21" t="s">
        <v>12</v>
      </c>
      <c r="D6" s="21" t="s">
        <v>216</v>
      </c>
      <c r="E6" s="21" t="s">
        <v>219</v>
      </c>
      <c r="F6" s="21">
        <v>0.335</v>
      </c>
      <c r="G6" s="22">
        <v>1000</v>
      </c>
      <c r="H6" s="23">
        <f t="shared" si="0"/>
        <v>335</v>
      </c>
      <c r="I6" s="34"/>
    </row>
    <row r="7" s="19" customFormat="1" ht="16" customHeight="1" spans="1:9">
      <c r="A7" s="21">
        <v>4</v>
      </c>
      <c r="B7" s="21" t="s">
        <v>27</v>
      </c>
      <c r="C7" s="21" t="s">
        <v>12</v>
      </c>
      <c r="D7" s="21" t="s">
        <v>216</v>
      </c>
      <c r="E7" s="21" t="s">
        <v>220</v>
      </c>
      <c r="F7" s="21">
        <v>0.568</v>
      </c>
      <c r="G7" s="22">
        <v>1000</v>
      </c>
      <c r="H7" s="23">
        <f t="shared" si="0"/>
        <v>568</v>
      </c>
      <c r="I7" s="34"/>
    </row>
    <row r="8" s="19" customFormat="1" ht="16" customHeight="1" spans="1:9">
      <c r="A8" s="21">
        <v>5</v>
      </c>
      <c r="B8" s="21" t="s">
        <v>27</v>
      </c>
      <c r="C8" s="21" t="s">
        <v>12</v>
      </c>
      <c r="D8" s="21" t="s">
        <v>216</v>
      </c>
      <c r="E8" s="21" t="s">
        <v>221</v>
      </c>
      <c r="F8" s="21">
        <v>1.012</v>
      </c>
      <c r="G8" s="22">
        <v>1000</v>
      </c>
      <c r="H8" s="23">
        <f t="shared" si="0"/>
        <v>1012</v>
      </c>
      <c r="I8" s="34"/>
    </row>
    <row r="9" s="19" customFormat="1" ht="16" customHeight="1" spans="1:9">
      <c r="A9" s="21">
        <v>6</v>
      </c>
      <c r="B9" s="21" t="s">
        <v>27</v>
      </c>
      <c r="C9" s="21" t="s">
        <v>12</v>
      </c>
      <c r="D9" s="21" t="s">
        <v>216</v>
      </c>
      <c r="E9" s="21" t="s">
        <v>222</v>
      </c>
      <c r="F9" s="21">
        <v>0.96</v>
      </c>
      <c r="G9" s="22">
        <v>1000</v>
      </c>
      <c r="H9" s="23">
        <f t="shared" si="0"/>
        <v>960</v>
      </c>
      <c r="I9" s="34"/>
    </row>
    <row r="10" s="19" customFormat="1" ht="16" customHeight="1" spans="1:9">
      <c r="A10" s="21">
        <v>7</v>
      </c>
      <c r="B10" s="21" t="s">
        <v>27</v>
      </c>
      <c r="C10" s="21" t="s">
        <v>12</v>
      </c>
      <c r="D10" s="21" t="s">
        <v>216</v>
      </c>
      <c r="E10" s="21" t="s">
        <v>223</v>
      </c>
      <c r="F10" s="21">
        <v>0.447</v>
      </c>
      <c r="G10" s="22">
        <v>1000</v>
      </c>
      <c r="H10" s="23">
        <f t="shared" si="0"/>
        <v>447</v>
      </c>
      <c r="I10" s="34"/>
    </row>
    <row r="11" s="19" customFormat="1" ht="16" customHeight="1" spans="1:9">
      <c r="A11" s="21"/>
      <c r="B11" s="21"/>
      <c r="C11" s="21"/>
      <c r="D11" s="21"/>
      <c r="E11" s="21" t="s">
        <v>53</v>
      </c>
      <c r="F11" s="21">
        <f>SUM(F4:F10)</f>
        <v>4.954</v>
      </c>
      <c r="G11" s="22"/>
      <c r="H11" s="23">
        <f>SUM(H4:H10)</f>
        <v>4954</v>
      </c>
      <c r="I11" s="34"/>
    </row>
    <row r="12" s="19" customFormat="1" ht="16" customHeight="1" spans="2:6">
      <c r="B12" s="19" t="s">
        <v>54</v>
      </c>
      <c r="F12" s="19" t="s">
        <v>55</v>
      </c>
    </row>
  </sheetData>
  <mergeCells count="2">
    <mergeCell ref="A1:I1"/>
    <mergeCell ref="A2:I2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F3" sqref="F$1:G$1048576"/>
    </sheetView>
  </sheetViews>
  <sheetFormatPr defaultColWidth="9" defaultRowHeight="13.5"/>
  <cols>
    <col min="1" max="1" width="6.5" style="1" customWidth="1"/>
    <col min="2" max="2" width="9" style="1"/>
    <col min="3" max="4" width="7.13333333333333" style="1" customWidth="1"/>
    <col min="5" max="5" width="9" style="1"/>
    <col min="6" max="6" width="9.63333333333333" style="1" customWidth="1"/>
    <col min="7" max="8" width="10.6333333333333" style="1" customWidth="1"/>
    <col min="9" max="16384" width="9" style="1"/>
  </cols>
  <sheetData>
    <row r="1" s="50" customFormat="1" ht="20.25" spans="1:9">
      <c r="A1" s="3" t="s">
        <v>17</v>
      </c>
      <c r="B1" s="3"/>
      <c r="C1" s="3"/>
      <c r="D1" s="3"/>
      <c r="E1" s="3"/>
      <c r="F1" s="3"/>
      <c r="G1" s="3"/>
      <c r="H1" s="3"/>
      <c r="I1" s="3"/>
    </row>
    <row r="2" s="50" customFormat="1" ht="20.25" spans="1:9">
      <c r="A2" s="9" t="s">
        <v>205</v>
      </c>
      <c r="B2" s="9"/>
      <c r="C2" s="9"/>
      <c r="D2" s="9"/>
      <c r="E2" s="9"/>
      <c r="F2" s="9"/>
      <c r="G2" s="9"/>
      <c r="H2" s="9"/>
      <c r="I2" s="9"/>
    </row>
    <row r="3" s="19" customFormat="1" ht="16" customHeight="1" spans="1:9">
      <c r="A3" s="21" t="s">
        <v>19</v>
      </c>
      <c r="B3" s="21" t="s">
        <v>20</v>
      </c>
      <c r="C3" s="21" t="s">
        <v>21</v>
      </c>
      <c r="D3" s="21" t="s">
        <v>22</v>
      </c>
      <c r="E3" s="21" t="s">
        <v>23</v>
      </c>
      <c r="F3" s="21" t="s">
        <v>24</v>
      </c>
      <c r="G3" s="33" t="s">
        <v>25</v>
      </c>
      <c r="H3" s="23" t="s">
        <v>26</v>
      </c>
      <c r="I3" s="35" t="s">
        <v>8</v>
      </c>
    </row>
    <row r="4" s="19" customFormat="1" ht="16" customHeight="1" spans="1:9">
      <c r="A4" s="21">
        <v>1</v>
      </c>
      <c r="B4" s="21" t="s">
        <v>27</v>
      </c>
      <c r="C4" s="21" t="s">
        <v>12</v>
      </c>
      <c r="D4" s="21" t="s">
        <v>224</v>
      </c>
      <c r="E4" s="21" t="s">
        <v>225</v>
      </c>
      <c r="F4" s="21">
        <v>1.01</v>
      </c>
      <c r="G4" s="22">
        <v>1000</v>
      </c>
      <c r="H4" s="23">
        <f t="shared" ref="H4:H10" si="0">F4*G4</f>
        <v>1010</v>
      </c>
      <c r="I4" s="34"/>
    </row>
    <row r="5" s="19" customFormat="1" ht="16" customHeight="1" spans="1:9">
      <c r="A5" s="21">
        <v>2</v>
      </c>
      <c r="B5" s="21" t="s">
        <v>27</v>
      </c>
      <c r="C5" s="21" t="s">
        <v>12</v>
      </c>
      <c r="D5" s="21" t="s">
        <v>224</v>
      </c>
      <c r="E5" s="21" t="s">
        <v>226</v>
      </c>
      <c r="F5" s="21">
        <v>2.185</v>
      </c>
      <c r="G5" s="22">
        <v>1000</v>
      </c>
      <c r="H5" s="23">
        <f t="shared" si="0"/>
        <v>2185</v>
      </c>
      <c r="I5" s="34"/>
    </row>
    <row r="6" s="19" customFormat="1" ht="16" customHeight="1" spans="1:9">
      <c r="A6" s="21">
        <v>3</v>
      </c>
      <c r="B6" s="21" t="s">
        <v>27</v>
      </c>
      <c r="C6" s="21" t="s">
        <v>12</v>
      </c>
      <c r="D6" s="21" t="s">
        <v>224</v>
      </c>
      <c r="E6" s="21" t="s">
        <v>227</v>
      </c>
      <c r="F6" s="21">
        <v>0.287</v>
      </c>
      <c r="G6" s="22">
        <v>1000</v>
      </c>
      <c r="H6" s="23">
        <f t="shared" si="0"/>
        <v>287</v>
      </c>
      <c r="I6" s="34"/>
    </row>
    <row r="7" s="19" customFormat="1" ht="16" customHeight="1" spans="1:9">
      <c r="A7" s="21">
        <v>4</v>
      </c>
      <c r="B7" s="21" t="s">
        <v>27</v>
      </c>
      <c r="C7" s="21" t="s">
        <v>12</v>
      </c>
      <c r="D7" s="21" t="s">
        <v>224</v>
      </c>
      <c r="E7" s="21" t="s">
        <v>228</v>
      </c>
      <c r="F7" s="21">
        <v>0.914</v>
      </c>
      <c r="G7" s="22">
        <v>1000</v>
      </c>
      <c r="H7" s="23">
        <f t="shared" si="0"/>
        <v>914</v>
      </c>
      <c r="I7" s="34"/>
    </row>
    <row r="8" s="19" customFormat="1" ht="16" customHeight="1" spans="1:9">
      <c r="A8" s="21">
        <v>5</v>
      </c>
      <c r="B8" s="21" t="s">
        <v>27</v>
      </c>
      <c r="C8" s="21" t="s">
        <v>12</v>
      </c>
      <c r="D8" s="21" t="s">
        <v>224</v>
      </c>
      <c r="E8" s="21" t="s">
        <v>229</v>
      </c>
      <c r="F8" s="51">
        <v>0.4</v>
      </c>
      <c r="G8" s="22">
        <v>1000</v>
      </c>
      <c r="H8" s="23">
        <f t="shared" si="0"/>
        <v>400</v>
      </c>
      <c r="I8" s="34"/>
    </row>
    <row r="9" s="19" customFormat="1" ht="16" customHeight="1" spans="1:9">
      <c r="A9" s="21">
        <v>6</v>
      </c>
      <c r="B9" s="21" t="s">
        <v>27</v>
      </c>
      <c r="C9" s="21" t="s">
        <v>12</v>
      </c>
      <c r="D9" s="21" t="s">
        <v>224</v>
      </c>
      <c r="E9" s="21" t="s">
        <v>230</v>
      </c>
      <c r="F9" s="21">
        <v>1.39</v>
      </c>
      <c r="G9" s="22">
        <v>1000</v>
      </c>
      <c r="H9" s="23">
        <f t="shared" si="0"/>
        <v>1390</v>
      </c>
      <c r="I9" s="34"/>
    </row>
    <row r="10" s="19" customFormat="1" ht="16" customHeight="1" spans="1:9">
      <c r="A10" s="21">
        <v>7</v>
      </c>
      <c r="B10" s="21" t="s">
        <v>27</v>
      </c>
      <c r="C10" s="21" t="s">
        <v>12</v>
      </c>
      <c r="D10" s="21" t="s">
        <v>224</v>
      </c>
      <c r="E10" s="21" t="s">
        <v>231</v>
      </c>
      <c r="F10" s="21">
        <v>1.28</v>
      </c>
      <c r="G10" s="22">
        <v>1000</v>
      </c>
      <c r="H10" s="23">
        <f t="shared" si="0"/>
        <v>1280</v>
      </c>
      <c r="I10" s="34"/>
    </row>
    <row r="11" s="19" customFormat="1" ht="16" customHeight="1" spans="1:9">
      <c r="A11" s="21">
        <v>8</v>
      </c>
      <c r="B11" s="21" t="s">
        <v>27</v>
      </c>
      <c r="C11" s="21" t="s">
        <v>12</v>
      </c>
      <c r="D11" s="21" t="s">
        <v>224</v>
      </c>
      <c r="E11" s="21" t="s">
        <v>232</v>
      </c>
      <c r="F11" s="21">
        <v>0.722</v>
      </c>
      <c r="G11" s="22">
        <v>1000</v>
      </c>
      <c r="H11" s="23">
        <f t="shared" ref="H11:H21" si="1">F11*G11</f>
        <v>722</v>
      </c>
      <c r="I11" s="34"/>
    </row>
    <row r="12" s="19" customFormat="1" ht="16" customHeight="1" spans="1:9">
      <c r="A12" s="21">
        <v>9</v>
      </c>
      <c r="B12" s="21" t="s">
        <v>27</v>
      </c>
      <c r="C12" s="21" t="s">
        <v>12</v>
      </c>
      <c r="D12" s="21" t="s">
        <v>224</v>
      </c>
      <c r="E12" s="21" t="s">
        <v>233</v>
      </c>
      <c r="F12" s="21">
        <v>0.68</v>
      </c>
      <c r="G12" s="22">
        <v>1000</v>
      </c>
      <c r="H12" s="23">
        <f t="shared" si="1"/>
        <v>680</v>
      </c>
      <c r="I12" s="34"/>
    </row>
    <row r="13" s="19" customFormat="1" ht="16" customHeight="1" spans="1:9">
      <c r="A13" s="21">
        <v>10</v>
      </c>
      <c r="B13" s="21" t="s">
        <v>27</v>
      </c>
      <c r="C13" s="21" t="s">
        <v>12</v>
      </c>
      <c r="D13" s="21" t="s">
        <v>224</v>
      </c>
      <c r="E13" s="21" t="s">
        <v>234</v>
      </c>
      <c r="F13" s="21">
        <v>0.816</v>
      </c>
      <c r="G13" s="22">
        <v>1000</v>
      </c>
      <c r="H13" s="23">
        <f t="shared" si="1"/>
        <v>816</v>
      </c>
      <c r="I13" s="34"/>
    </row>
    <row r="14" s="19" customFormat="1" ht="16" customHeight="1" spans="1:9">
      <c r="A14" s="21">
        <v>11</v>
      </c>
      <c r="B14" s="21" t="s">
        <v>27</v>
      </c>
      <c r="C14" s="21" t="s">
        <v>12</v>
      </c>
      <c r="D14" s="21" t="s">
        <v>224</v>
      </c>
      <c r="E14" s="21" t="s">
        <v>235</v>
      </c>
      <c r="F14" s="21">
        <v>1.15</v>
      </c>
      <c r="G14" s="22">
        <v>1000</v>
      </c>
      <c r="H14" s="23">
        <f t="shared" si="1"/>
        <v>1150</v>
      </c>
      <c r="I14" s="34"/>
    </row>
    <row r="15" s="19" customFormat="1" ht="16" customHeight="1" spans="1:9">
      <c r="A15" s="21">
        <v>12</v>
      </c>
      <c r="B15" s="21" t="s">
        <v>27</v>
      </c>
      <c r="C15" s="21" t="s">
        <v>12</v>
      </c>
      <c r="D15" s="21" t="s">
        <v>224</v>
      </c>
      <c r="E15" s="21" t="s">
        <v>236</v>
      </c>
      <c r="F15" s="21">
        <v>1.437</v>
      </c>
      <c r="G15" s="22">
        <v>1000</v>
      </c>
      <c r="H15" s="23">
        <f t="shared" si="1"/>
        <v>1437</v>
      </c>
      <c r="I15" s="34"/>
    </row>
    <row r="16" s="19" customFormat="1" ht="16" customHeight="1" spans="1:9">
      <c r="A16" s="21">
        <v>13</v>
      </c>
      <c r="B16" s="21" t="s">
        <v>27</v>
      </c>
      <c r="C16" s="21" t="s">
        <v>12</v>
      </c>
      <c r="D16" s="21" t="s">
        <v>224</v>
      </c>
      <c r="E16" s="21" t="s">
        <v>237</v>
      </c>
      <c r="F16" s="21">
        <v>0.014</v>
      </c>
      <c r="G16" s="22">
        <v>1000</v>
      </c>
      <c r="H16" s="23">
        <f t="shared" si="1"/>
        <v>14</v>
      </c>
      <c r="I16" s="34"/>
    </row>
    <row r="17" s="19" customFormat="1" ht="16" customHeight="1" spans="1:9">
      <c r="A17" s="21">
        <v>14</v>
      </c>
      <c r="B17" s="21" t="s">
        <v>27</v>
      </c>
      <c r="C17" s="21" t="s">
        <v>12</v>
      </c>
      <c r="D17" s="21" t="s">
        <v>224</v>
      </c>
      <c r="E17" s="24" t="s">
        <v>238</v>
      </c>
      <c r="F17" s="21">
        <v>0.739</v>
      </c>
      <c r="G17" s="22">
        <v>1000</v>
      </c>
      <c r="H17" s="23">
        <f t="shared" si="1"/>
        <v>739</v>
      </c>
      <c r="I17" s="34"/>
    </row>
    <row r="18" s="19" customFormat="1" ht="16" customHeight="1" spans="1:9">
      <c r="A18" s="21">
        <v>15</v>
      </c>
      <c r="B18" s="21" t="s">
        <v>27</v>
      </c>
      <c r="C18" s="21" t="s">
        <v>12</v>
      </c>
      <c r="D18" s="21" t="s">
        <v>224</v>
      </c>
      <c r="E18" s="21" t="s">
        <v>239</v>
      </c>
      <c r="F18" s="21">
        <v>0.577</v>
      </c>
      <c r="G18" s="22">
        <v>1000</v>
      </c>
      <c r="H18" s="23">
        <f t="shared" si="1"/>
        <v>577</v>
      </c>
      <c r="I18" s="34"/>
    </row>
    <row r="19" s="19" customFormat="1" ht="16" customHeight="1" spans="1:9">
      <c r="A19" s="21">
        <v>16</v>
      </c>
      <c r="B19" s="21" t="s">
        <v>27</v>
      </c>
      <c r="C19" s="21" t="s">
        <v>12</v>
      </c>
      <c r="D19" s="21" t="s">
        <v>224</v>
      </c>
      <c r="E19" s="21" t="s">
        <v>240</v>
      </c>
      <c r="F19" s="21">
        <v>3.35</v>
      </c>
      <c r="G19" s="22">
        <v>1000</v>
      </c>
      <c r="H19" s="23">
        <f t="shared" si="1"/>
        <v>3350</v>
      </c>
      <c r="I19" s="34"/>
    </row>
    <row r="20" s="19" customFormat="1" ht="16" customHeight="1" spans="1:9">
      <c r="A20" s="21">
        <v>17</v>
      </c>
      <c r="B20" s="21" t="s">
        <v>27</v>
      </c>
      <c r="C20" s="21" t="s">
        <v>12</v>
      </c>
      <c r="D20" s="21" t="s">
        <v>224</v>
      </c>
      <c r="E20" s="21" t="s">
        <v>241</v>
      </c>
      <c r="F20" s="21">
        <v>0.159</v>
      </c>
      <c r="G20" s="22">
        <v>1000</v>
      </c>
      <c r="H20" s="23">
        <f t="shared" si="1"/>
        <v>159</v>
      </c>
      <c r="I20" s="34"/>
    </row>
    <row r="21" s="19" customFormat="1" ht="16" customHeight="1" spans="1:9">
      <c r="A21" s="21">
        <v>18</v>
      </c>
      <c r="B21" s="21" t="s">
        <v>27</v>
      </c>
      <c r="C21" s="21" t="s">
        <v>12</v>
      </c>
      <c r="D21" s="21" t="s">
        <v>224</v>
      </c>
      <c r="E21" s="21" t="s">
        <v>242</v>
      </c>
      <c r="F21" s="21">
        <v>1.03</v>
      </c>
      <c r="G21" s="22">
        <v>1000</v>
      </c>
      <c r="H21" s="23">
        <f t="shared" si="1"/>
        <v>1030</v>
      </c>
      <c r="I21" s="61"/>
    </row>
    <row r="22" s="19" customFormat="1" ht="16" customHeight="1" spans="1:9">
      <c r="A22" s="21"/>
      <c r="B22" s="21"/>
      <c r="C22" s="21"/>
      <c r="D22" s="21"/>
      <c r="E22" s="21" t="s">
        <v>53</v>
      </c>
      <c r="F22" s="21">
        <f>SUM(F4:F21)</f>
        <v>18.14</v>
      </c>
      <c r="G22" s="22"/>
      <c r="H22" s="23">
        <f>SUM(H4:H21)</f>
        <v>18140</v>
      </c>
      <c r="I22" s="34"/>
    </row>
    <row r="23" s="19" customFormat="1" ht="16" customHeight="1" spans="2:6">
      <c r="B23" s="19" t="s">
        <v>54</v>
      </c>
      <c r="F23" s="19" t="s">
        <v>55</v>
      </c>
    </row>
  </sheetData>
  <mergeCells count="2">
    <mergeCell ref="A1:I1"/>
    <mergeCell ref="A2:I2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F3" sqref="F$1:G$1048576"/>
    </sheetView>
  </sheetViews>
  <sheetFormatPr defaultColWidth="9" defaultRowHeight="13.5"/>
  <cols>
    <col min="1" max="1" width="5.88333333333333" style="1" customWidth="1"/>
    <col min="2" max="3" width="9" style="1"/>
    <col min="4" max="4" width="7" style="1" customWidth="1"/>
    <col min="5" max="5" width="9" style="1"/>
    <col min="6" max="6" width="8.75" style="1" customWidth="1"/>
    <col min="7" max="8" width="10.6333333333333" style="1" customWidth="1"/>
    <col min="9" max="16384" width="9" style="1"/>
  </cols>
  <sheetData>
    <row r="1" s="50" customFormat="1" ht="20.25" spans="1:9">
      <c r="A1" s="3" t="s">
        <v>17</v>
      </c>
      <c r="B1" s="3"/>
      <c r="C1" s="3"/>
      <c r="D1" s="3"/>
      <c r="E1" s="3"/>
      <c r="F1" s="3"/>
      <c r="G1" s="3"/>
      <c r="H1" s="3"/>
      <c r="I1" s="3"/>
    </row>
    <row r="2" s="50" customFormat="1" ht="20.25" spans="1:9">
      <c r="A2" s="9" t="s">
        <v>243</v>
      </c>
      <c r="B2" s="9"/>
      <c r="C2" s="9"/>
      <c r="D2" s="9"/>
      <c r="E2" s="9"/>
      <c r="F2" s="9"/>
      <c r="G2" s="9"/>
      <c r="H2" s="9"/>
      <c r="I2" s="9"/>
    </row>
    <row r="3" s="19" customFormat="1" ht="16" customHeight="1" spans="1:9">
      <c r="A3" s="21" t="s">
        <v>19</v>
      </c>
      <c r="B3" s="21" t="s">
        <v>20</v>
      </c>
      <c r="C3" s="21" t="s">
        <v>21</v>
      </c>
      <c r="D3" s="21" t="s">
        <v>22</v>
      </c>
      <c r="E3" s="21" t="s">
        <v>23</v>
      </c>
      <c r="F3" s="21" t="s">
        <v>24</v>
      </c>
      <c r="G3" s="33" t="s">
        <v>25</v>
      </c>
      <c r="H3" s="23" t="s">
        <v>26</v>
      </c>
      <c r="I3" s="35" t="s">
        <v>8</v>
      </c>
    </row>
    <row r="4" s="19" customFormat="1" ht="16" customHeight="1" spans="1:9">
      <c r="A4" s="21">
        <v>1</v>
      </c>
      <c r="B4" s="21" t="s">
        <v>27</v>
      </c>
      <c r="C4" s="21" t="s">
        <v>12</v>
      </c>
      <c r="D4" s="21" t="s">
        <v>244</v>
      </c>
      <c r="E4" s="21" t="s">
        <v>245</v>
      </c>
      <c r="F4" s="21">
        <v>2.25</v>
      </c>
      <c r="G4" s="22">
        <v>1000</v>
      </c>
      <c r="H4" s="23">
        <f t="shared" ref="H4:H13" si="0">F4*G4</f>
        <v>2250</v>
      </c>
      <c r="I4" s="34"/>
    </row>
    <row r="5" s="19" customFormat="1" ht="16" customHeight="1" spans="1:9">
      <c r="A5" s="21">
        <v>2</v>
      </c>
      <c r="B5" s="21" t="s">
        <v>27</v>
      </c>
      <c r="C5" s="21" t="s">
        <v>12</v>
      </c>
      <c r="D5" s="21" t="s">
        <v>244</v>
      </c>
      <c r="E5" s="21" t="s">
        <v>246</v>
      </c>
      <c r="F5" s="21">
        <v>0.95</v>
      </c>
      <c r="G5" s="22">
        <v>1000</v>
      </c>
      <c r="H5" s="23">
        <f t="shared" si="0"/>
        <v>950</v>
      </c>
      <c r="I5" s="34"/>
    </row>
    <row r="6" s="19" customFormat="1" ht="16" customHeight="1" spans="1:9">
      <c r="A6" s="21">
        <v>3</v>
      </c>
      <c r="B6" s="21" t="s">
        <v>27</v>
      </c>
      <c r="C6" s="21" t="s">
        <v>12</v>
      </c>
      <c r="D6" s="21" t="s">
        <v>244</v>
      </c>
      <c r="E6" s="21" t="s">
        <v>247</v>
      </c>
      <c r="F6" s="21">
        <v>1.1</v>
      </c>
      <c r="G6" s="22">
        <v>1000</v>
      </c>
      <c r="H6" s="23">
        <f t="shared" si="0"/>
        <v>1100</v>
      </c>
      <c r="I6" s="34"/>
    </row>
    <row r="7" s="19" customFormat="1" ht="16" customHeight="1" spans="1:9">
      <c r="A7" s="21">
        <v>4</v>
      </c>
      <c r="B7" s="21" t="s">
        <v>27</v>
      </c>
      <c r="C7" s="21" t="s">
        <v>12</v>
      </c>
      <c r="D7" s="21" t="s">
        <v>244</v>
      </c>
      <c r="E7" s="21" t="s">
        <v>248</v>
      </c>
      <c r="F7" s="21">
        <v>0.2</v>
      </c>
      <c r="G7" s="22">
        <v>1000</v>
      </c>
      <c r="H7" s="23">
        <f t="shared" si="0"/>
        <v>200</v>
      </c>
      <c r="I7" s="34"/>
    </row>
    <row r="8" s="19" customFormat="1" ht="16" customHeight="1" spans="1:9">
      <c r="A8" s="21">
        <v>5</v>
      </c>
      <c r="B8" s="21" t="s">
        <v>27</v>
      </c>
      <c r="C8" s="21" t="s">
        <v>12</v>
      </c>
      <c r="D8" s="21" t="s">
        <v>244</v>
      </c>
      <c r="E8" s="21" t="s">
        <v>249</v>
      </c>
      <c r="F8" s="21">
        <v>0.58</v>
      </c>
      <c r="G8" s="22">
        <v>1000</v>
      </c>
      <c r="H8" s="23">
        <f t="shared" si="0"/>
        <v>580</v>
      </c>
      <c r="I8" s="34"/>
    </row>
    <row r="9" s="19" customFormat="1" ht="16" customHeight="1" spans="1:9">
      <c r="A9" s="21">
        <v>6</v>
      </c>
      <c r="B9" s="21" t="s">
        <v>27</v>
      </c>
      <c r="C9" s="21" t="s">
        <v>12</v>
      </c>
      <c r="D9" s="21" t="s">
        <v>244</v>
      </c>
      <c r="E9" s="60" t="s">
        <v>242</v>
      </c>
      <c r="F9" s="21">
        <v>5.53</v>
      </c>
      <c r="G9" s="22">
        <v>1000</v>
      </c>
      <c r="H9" s="23">
        <f t="shared" si="0"/>
        <v>5530</v>
      </c>
      <c r="I9" s="34"/>
    </row>
    <row r="10" s="19" customFormat="1" ht="16" customHeight="1" spans="1:9">
      <c r="A10" s="21">
        <v>7</v>
      </c>
      <c r="B10" s="21" t="s">
        <v>27</v>
      </c>
      <c r="C10" s="21" t="s">
        <v>12</v>
      </c>
      <c r="D10" s="21" t="s">
        <v>244</v>
      </c>
      <c r="E10" s="21" t="s">
        <v>250</v>
      </c>
      <c r="F10" s="21">
        <v>1.5</v>
      </c>
      <c r="G10" s="22">
        <v>1000</v>
      </c>
      <c r="H10" s="23">
        <f t="shared" si="0"/>
        <v>1500</v>
      </c>
      <c r="I10" s="34"/>
    </row>
    <row r="11" s="19" customFormat="1" ht="16" customHeight="1" spans="1:9">
      <c r="A11" s="21">
        <v>8</v>
      </c>
      <c r="B11" s="21" t="s">
        <v>27</v>
      </c>
      <c r="C11" s="21" t="s">
        <v>12</v>
      </c>
      <c r="D11" s="21" t="s">
        <v>244</v>
      </c>
      <c r="E11" s="21" t="s">
        <v>251</v>
      </c>
      <c r="F11" s="21">
        <v>0.1</v>
      </c>
      <c r="G11" s="22">
        <v>1000</v>
      </c>
      <c r="H11" s="23">
        <f t="shared" si="0"/>
        <v>100</v>
      </c>
      <c r="I11" s="34"/>
    </row>
    <row r="12" s="19" customFormat="1" ht="16" customHeight="1" spans="1:9">
      <c r="A12" s="21">
        <v>9</v>
      </c>
      <c r="B12" s="21" t="s">
        <v>27</v>
      </c>
      <c r="C12" s="21" t="s">
        <v>12</v>
      </c>
      <c r="D12" s="21" t="s">
        <v>244</v>
      </c>
      <c r="E12" s="21" t="s">
        <v>252</v>
      </c>
      <c r="F12" s="21">
        <v>0.52</v>
      </c>
      <c r="G12" s="22">
        <v>1000</v>
      </c>
      <c r="H12" s="23">
        <f t="shared" si="0"/>
        <v>520</v>
      </c>
      <c r="I12" s="34"/>
    </row>
    <row r="13" s="19" customFormat="1" ht="16" customHeight="1" spans="1:9">
      <c r="A13" s="21">
        <v>10</v>
      </c>
      <c r="B13" s="21" t="s">
        <v>27</v>
      </c>
      <c r="C13" s="21" t="s">
        <v>12</v>
      </c>
      <c r="D13" s="21" t="s">
        <v>244</v>
      </c>
      <c r="E13" s="21" t="s">
        <v>253</v>
      </c>
      <c r="F13" s="21">
        <v>0.1</v>
      </c>
      <c r="G13" s="22">
        <v>1000</v>
      </c>
      <c r="H13" s="23">
        <f t="shared" si="0"/>
        <v>100</v>
      </c>
      <c r="I13" s="34"/>
    </row>
    <row r="14" s="19" customFormat="1" ht="16" customHeight="1" spans="1:9">
      <c r="A14" s="21"/>
      <c r="B14" s="21"/>
      <c r="C14" s="21"/>
      <c r="D14" s="21"/>
      <c r="E14" s="21" t="s">
        <v>53</v>
      </c>
      <c r="F14" s="21">
        <f>SUM(F4:F13)</f>
        <v>12.83</v>
      </c>
      <c r="G14" s="22"/>
      <c r="H14" s="23">
        <f>SUM(H4:H13)</f>
        <v>12830</v>
      </c>
      <c r="I14" s="34"/>
    </row>
    <row r="15" s="19" customFormat="1" ht="16" customHeight="1" spans="2:6">
      <c r="B15" s="19" t="s">
        <v>54</v>
      </c>
      <c r="F15" s="19" t="s">
        <v>55</v>
      </c>
    </row>
  </sheetData>
  <mergeCells count="2">
    <mergeCell ref="A1:I1"/>
    <mergeCell ref="A2:I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14"/>
  <sheetViews>
    <sheetView workbookViewId="0">
      <selection activeCell="E3" sqref="E$1:E$1048576"/>
    </sheetView>
  </sheetViews>
  <sheetFormatPr defaultColWidth="9" defaultRowHeight="26" customHeight="1"/>
  <cols>
    <col min="1" max="3" width="9" style="8"/>
    <col min="4" max="4" width="14" style="8" customWidth="1"/>
    <col min="5" max="6" width="9" style="8"/>
    <col min="7" max="7" width="10.5583333333333" style="8" customWidth="1"/>
    <col min="8" max="16381" width="9" style="8"/>
    <col min="16382" max="16384" width="9" style="1"/>
  </cols>
  <sheetData>
    <row r="1" s="8" customFormat="1" ht="31" customHeight="1" spans="1:8">
      <c r="A1" s="3" t="s">
        <v>125</v>
      </c>
      <c r="B1" s="3"/>
      <c r="C1" s="3"/>
      <c r="D1" s="3"/>
      <c r="E1" s="3"/>
      <c r="F1" s="3"/>
      <c r="G1" s="3"/>
      <c r="H1" s="3"/>
    </row>
    <row r="2" s="8" customFormat="1" customHeight="1" spans="1:8">
      <c r="A2" s="9" t="s">
        <v>254</v>
      </c>
      <c r="B2" s="9"/>
      <c r="C2" s="9"/>
      <c r="D2" s="9"/>
      <c r="E2" s="9"/>
      <c r="F2" s="9"/>
      <c r="G2" s="9"/>
      <c r="H2" s="9"/>
    </row>
    <row r="3" s="8" customFormat="1" customHeight="1" spans="1:8">
      <c r="A3" s="11" t="s">
        <v>19</v>
      </c>
      <c r="B3" s="11" t="s">
        <v>20</v>
      </c>
      <c r="C3" s="11" t="s">
        <v>21</v>
      </c>
      <c r="D3" s="11" t="s">
        <v>22</v>
      </c>
      <c r="E3" s="11" t="s">
        <v>24</v>
      </c>
      <c r="F3" s="12" t="s">
        <v>25</v>
      </c>
      <c r="G3" s="13" t="s">
        <v>26</v>
      </c>
      <c r="H3" s="15" t="s">
        <v>8</v>
      </c>
    </row>
    <row r="4" s="8" customFormat="1" customHeight="1" spans="1:8">
      <c r="A4" s="15">
        <v>1</v>
      </c>
      <c r="B4" s="11" t="s">
        <v>27</v>
      </c>
      <c r="C4" s="11" t="s">
        <v>12</v>
      </c>
      <c r="D4" s="11"/>
      <c r="E4" s="15">
        <v>7.101</v>
      </c>
      <c r="F4" s="40">
        <v>1000</v>
      </c>
      <c r="G4" s="16">
        <f t="shared" ref="G4:G8" si="0">E4*F4</f>
        <v>7101</v>
      </c>
      <c r="H4" s="17"/>
    </row>
    <row r="5" s="8" customFormat="1" customHeight="1" spans="1:8">
      <c r="A5" s="15">
        <v>2</v>
      </c>
      <c r="B5" s="11" t="s">
        <v>27</v>
      </c>
      <c r="C5" s="11" t="s">
        <v>12</v>
      </c>
      <c r="D5" s="11" t="s">
        <v>135</v>
      </c>
      <c r="E5" s="15">
        <v>13.704</v>
      </c>
      <c r="F5" s="40">
        <v>1000</v>
      </c>
      <c r="G5" s="16">
        <f t="shared" si="0"/>
        <v>13704</v>
      </c>
      <c r="H5" s="17"/>
    </row>
    <row r="6" s="8" customFormat="1" customHeight="1" spans="1:8">
      <c r="A6" s="15">
        <v>3</v>
      </c>
      <c r="B6" s="11" t="s">
        <v>27</v>
      </c>
      <c r="C6" s="11" t="s">
        <v>12</v>
      </c>
      <c r="D6" s="11" t="s">
        <v>158</v>
      </c>
      <c r="E6" s="15">
        <v>1.115</v>
      </c>
      <c r="F6" s="40">
        <v>1000</v>
      </c>
      <c r="G6" s="16">
        <f t="shared" si="0"/>
        <v>1115</v>
      </c>
      <c r="H6" s="17"/>
    </row>
    <row r="7" s="8" customFormat="1" customHeight="1" spans="1:8">
      <c r="A7" s="15">
        <v>4</v>
      </c>
      <c r="B7" s="11" t="s">
        <v>27</v>
      </c>
      <c r="C7" s="11" t="s">
        <v>12</v>
      </c>
      <c r="D7" s="15" t="s">
        <v>196</v>
      </c>
      <c r="E7" s="15">
        <v>0.525</v>
      </c>
      <c r="F7" s="40">
        <v>1000</v>
      </c>
      <c r="G7" s="16">
        <f t="shared" si="0"/>
        <v>525</v>
      </c>
      <c r="H7" s="17"/>
    </row>
    <row r="8" s="8" customFormat="1" customHeight="1" spans="1:8">
      <c r="A8" s="15">
        <v>5</v>
      </c>
      <c r="B8" s="11" t="s">
        <v>27</v>
      </c>
      <c r="C8" s="11" t="s">
        <v>12</v>
      </c>
      <c r="D8" s="15" t="s">
        <v>206</v>
      </c>
      <c r="E8" s="11">
        <v>0.832</v>
      </c>
      <c r="F8" s="40">
        <v>1000</v>
      </c>
      <c r="G8" s="16">
        <f t="shared" si="0"/>
        <v>832</v>
      </c>
      <c r="H8" s="17"/>
    </row>
    <row r="9" s="8" customFormat="1" customHeight="1" spans="1:8">
      <c r="A9" s="17"/>
      <c r="B9" s="17" t="s">
        <v>53</v>
      </c>
      <c r="C9" s="17"/>
      <c r="D9" s="17"/>
      <c r="E9" s="15">
        <f>SUM(E4:E8)</f>
        <v>23.277</v>
      </c>
      <c r="F9" s="17"/>
      <c r="G9" s="16">
        <f>SUM(G4:G8)</f>
        <v>23277</v>
      </c>
      <c r="H9" s="17"/>
    </row>
    <row r="10" s="8" customFormat="1" customHeight="1" spans="1:5">
      <c r="A10" s="8" t="s">
        <v>54</v>
      </c>
      <c r="E10" s="8" t="s">
        <v>55</v>
      </c>
    </row>
    <row r="11" s="8" customFormat="1" customHeight="1" spans="16382:16383">
      <c r="XFB11" s="1"/>
      <c r="XFC11" s="1"/>
    </row>
    <row r="12" s="8" customFormat="1" customHeight="1" spans="16382:16383">
      <c r="XFB12" s="1"/>
      <c r="XFC12" s="1"/>
    </row>
    <row r="13" s="8" customFormat="1" customHeight="1" spans="16382:16383">
      <c r="XFB13" s="1"/>
      <c r="XFC13" s="1"/>
    </row>
    <row r="14" s="8" customFormat="1" customHeight="1" spans="3:16383">
      <c r="C14" s="8" t="s">
        <v>255</v>
      </c>
      <c r="XFB14" s="1"/>
      <c r="XFC14" s="1"/>
    </row>
  </sheetData>
  <mergeCells count="2">
    <mergeCell ref="A1:H1"/>
    <mergeCell ref="A2:H2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selection activeCell="C9" sqref="C9"/>
    </sheetView>
  </sheetViews>
  <sheetFormatPr defaultColWidth="9" defaultRowHeight="13.5"/>
  <cols>
    <col min="1" max="1" width="19.25" style="2" customWidth="1"/>
    <col min="2" max="2" width="8.38333333333333" style="2" customWidth="1"/>
    <col min="3" max="5" width="14.6333333333333" style="2" customWidth="1"/>
    <col min="6" max="6" width="13" style="1" customWidth="1"/>
    <col min="7" max="7" width="20.5" style="2" customWidth="1"/>
    <col min="8" max="16384" width="9" style="1"/>
  </cols>
  <sheetData>
    <row r="1" s="1" customFormat="1" ht="42" customHeight="1" spans="1:8">
      <c r="A1" s="3" t="s">
        <v>256</v>
      </c>
      <c r="B1" s="3"/>
      <c r="C1" s="3"/>
      <c r="D1" s="3"/>
      <c r="E1" s="3"/>
      <c r="F1" s="3"/>
      <c r="G1" s="3"/>
      <c r="H1" s="3"/>
    </row>
    <row r="2" s="1" customFormat="1" ht="28" customHeight="1" spans="1:8">
      <c r="A2" s="14" t="s">
        <v>129</v>
      </c>
      <c r="B2" s="4" t="s">
        <v>3</v>
      </c>
      <c r="C2" s="4" t="s">
        <v>130</v>
      </c>
      <c r="D2" s="4" t="s">
        <v>131</v>
      </c>
      <c r="E2" s="4" t="s">
        <v>132</v>
      </c>
      <c r="F2" s="4" t="s">
        <v>25</v>
      </c>
      <c r="G2" s="4" t="s">
        <v>26</v>
      </c>
      <c r="H2" s="4" t="s">
        <v>8</v>
      </c>
    </row>
    <row r="3" s="1" customFormat="1" ht="28" customHeight="1" spans="1:8">
      <c r="A3" s="14" t="s">
        <v>135</v>
      </c>
      <c r="B3" s="14">
        <v>22</v>
      </c>
      <c r="C3" s="14">
        <v>12.446</v>
      </c>
      <c r="D3" s="15">
        <v>13.704</v>
      </c>
      <c r="E3" s="14">
        <v>0</v>
      </c>
      <c r="F3" s="56">
        <v>1000</v>
      </c>
      <c r="G3" s="57">
        <f t="shared" ref="G3:G11" si="0">(C3+D3+E3)*F3</f>
        <v>26150</v>
      </c>
      <c r="H3" s="14"/>
    </row>
    <row r="4" s="1" customFormat="1" ht="28" customHeight="1" spans="1:8">
      <c r="A4" s="14" t="s">
        <v>158</v>
      </c>
      <c r="B4" s="14">
        <v>24</v>
      </c>
      <c r="C4" s="14">
        <v>19.15</v>
      </c>
      <c r="D4" s="14">
        <v>1.115</v>
      </c>
      <c r="E4" s="14">
        <v>4.101</v>
      </c>
      <c r="F4" s="56">
        <v>1000</v>
      </c>
      <c r="G4" s="57">
        <f t="shared" si="0"/>
        <v>24366</v>
      </c>
      <c r="H4" s="14"/>
    </row>
    <row r="5" s="1" customFormat="1" ht="28" customHeight="1" spans="1:8">
      <c r="A5" s="14" t="s">
        <v>183</v>
      </c>
      <c r="B5" s="14">
        <v>12</v>
      </c>
      <c r="C5" s="14">
        <v>7</v>
      </c>
      <c r="D5" s="14">
        <v>0</v>
      </c>
      <c r="E5" s="14">
        <v>0</v>
      </c>
      <c r="F5" s="56">
        <v>1000</v>
      </c>
      <c r="G5" s="57">
        <f t="shared" si="0"/>
        <v>7000</v>
      </c>
      <c r="H5" s="14"/>
    </row>
    <row r="6" s="1" customFormat="1" ht="28" customHeight="1" spans="1:12">
      <c r="A6" s="14" t="s">
        <v>196</v>
      </c>
      <c r="B6" s="14">
        <v>8</v>
      </c>
      <c r="C6" s="14">
        <v>3.785</v>
      </c>
      <c r="D6" s="14">
        <v>0.525</v>
      </c>
      <c r="E6" s="14">
        <v>0</v>
      </c>
      <c r="F6" s="56">
        <v>1000</v>
      </c>
      <c r="G6" s="57">
        <f t="shared" si="0"/>
        <v>4310</v>
      </c>
      <c r="H6" s="14"/>
      <c r="L6" s="59"/>
    </row>
    <row r="7" s="1" customFormat="1" ht="28" customHeight="1" spans="1:8">
      <c r="A7" s="14" t="s">
        <v>206</v>
      </c>
      <c r="B7" s="14">
        <v>9</v>
      </c>
      <c r="C7" s="14">
        <v>5.018</v>
      </c>
      <c r="D7" s="14">
        <v>0.832</v>
      </c>
      <c r="E7" s="14">
        <v>0</v>
      </c>
      <c r="F7" s="56">
        <v>1000</v>
      </c>
      <c r="G7" s="57">
        <f t="shared" si="0"/>
        <v>5850</v>
      </c>
      <c r="H7" s="14"/>
    </row>
    <row r="8" s="1" customFormat="1" ht="28" customHeight="1" spans="1:8">
      <c r="A8" s="14" t="s">
        <v>216</v>
      </c>
      <c r="B8" s="14">
        <v>7</v>
      </c>
      <c r="C8" s="14">
        <v>4.954</v>
      </c>
      <c r="D8" s="14">
        <v>0</v>
      </c>
      <c r="E8" s="14">
        <v>0</v>
      </c>
      <c r="F8" s="56">
        <v>1000</v>
      </c>
      <c r="G8" s="57">
        <f t="shared" si="0"/>
        <v>4954</v>
      </c>
      <c r="H8" s="14"/>
    </row>
    <row r="9" s="1" customFormat="1" ht="28" customHeight="1" spans="1:8">
      <c r="A9" s="14" t="s">
        <v>224</v>
      </c>
      <c r="B9" s="14">
        <v>18</v>
      </c>
      <c r="C9" s="14">
        <v>18.14</v>
      </c>
      <c r="D9" s="14">
        <v>0</v>
      </c>
      <c r="E9" s="14">
        <v>3</v>
      </c>
      <c r="F9" s="56">
        <v>1000</v>
      </c>
      <c r="G9" s="57">
        <f t="shared" si="0"/>
        <v>21140</v>
      </c>
      <c r="H9" s="14"/>
    </row>
    <row r="10" s="1" customFormat="1" ht="28" customHeight="1" spans="1:8">
      <c r="A10" s="14" t="s">
        <v>244</v>
      </c>
      <c r="B10" s="14">
        <v>10</v>
      </c>
      <c r="C10" s="14">
        <v>12.83</v>
      </c>
      <c r="D10" s="14">
        <v>0</v>
      </c>
      <c r="E10" s="14">
        <v>0</v>
      </c>
      <c r="F10" s="56">
        <v>1000</v>
      </c>
      <c r="G10" s="57">
        <f t="shared" si="0"/>
        <v>12830</v>
      </c>
      <c r="H10" s="14"/>
    </row>
    <row r="11" s="1" customFormat="1" ht="28" customHeight="1" spans="1:8">
      <c r="A11" s="14" t="s">
        <v>53</v>
      </c>
      <c r="B11" s="14">
        <f>SUM(B3:B10)</f>
        <v>110</v>
      </c>
      <c r="C11" s="4">
        <f>SUM(C3:C10)</f>
        <v>83.323</v>
      </c>
      <c r="D11" s="4">
        <f>SUM(D3:D10)</f>
        <v>16.176</v>
      </c>
      <c r="E11" s="4">
        <f>SUM(E3:E10)</f>
        <v>7.101</v>
      </c>
      <c r="F11" s="56">
        <v>1000</v>
      </c>
      <c r="G11" s="57">
        <f t="shared" si="0"/>
        <v>106600</v>
      </c>
      <c r="H11" s="14"/>
    </row>
    <row r="12" s="1" customFormat="1" ht="28" customHeight="1" spans="1:7">
      <c r="A12" s="2"/>
      <c r="B12" s="2"/>
      <c r="C12" s="2"/>
      <c r="D12" s="2"/>
      <c r="E12" s="2"/>
      <c r="G12" s="2"/>
    </row>
    <row r="13" s="1" customFormat="1" ht="24" customHeight="1" spans="1:7">
      <c r="A13" s="58" t="s">
        <v>257</v>
      </c>
      <c r="B13" s="58"/>
      <c r="C13" s="58"/>
      <c r="D13" s="58"/>
      <c r="E13" s="58"/>
      <c r="F13" s="58"/>
      <c r="G13" s="58"/>
    </row>
    <row r="14" s="1" customFormat="1" ht="35" customHeight="1" spans="1:9">
      <c r="A14" s="8" t="s">
        <v>54</v>
      </c>
      <c r="B14" s="8"/>
      <c r="G14" s="8" t="s">
        <v>55</v>
      </c>
      <c r="I14" s="8"/>
    </row>
    <row r="15" s="1" customFormat="1" ht="24" customHeight="1" spans="1:7">
      <c r="A15" s="2"/>
      <c r="B15" s="2"/>
      <c r="C15" s="2"/>
      <c r="D15" s="2"/>
      <c r="E15" s="2"/>
      <c r="G15" s="2"/>
    </row>
  </sheetData>
  <mergeCells count="2">
    <mergeCell ref="A1:H1"/>
    <mergeCell ref="A13:G13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F3" sqref="F$1:G$1048576"/>
    </sheetView>
  </sheetViews>
  <sheetFormatPr defaultColWidth="9" defaultRowHeight="13.5"/>
  <cols>
    <col min="1" max="5" width="9" style="1"/>
    <col min="6" max="8" width="10.6333333333333" style="1" customWidth="1"/>
    <col min="9" max="16384" width="9" style="1"/>
  </cols>
  <sheetData>
    <row r="1" s="50" customFormat="1" ht="36" customHeight="1" spans="1:8">
      <c r="A1" s="3" t="s">
        <v>17</v>
      </c>
      <c r="B1" s="3"/>
      <c r="C1" s="3"/>
      <c r="D1" s="3"/>
      <c r="E1" s="3"/>
      <c r="F1" s="3"/>
      <c r="G1" s="3"/>
      <c r="H1" s="3"/>
    </row>
    <row r="2" s="50" customFormat="1" ht="26" customHeight="1" spans="1:9">
      <c r="A2" s="9" t="s">
        <v>258</v>
      </c>
      <c r="B2" s="9"/>
      <c r="C2" s="9"/>
      <c r="D2" s="9"/>
      <c r="E2" s="9"/>
      <c r="F2" s="9"/>
      <c r="G2" s="9"/>
      <c r="H2" s="9"/>
      <c r="I2" s="9"/>
    </row>
    <row r="3" s="1" customFormat="1" ht="24" customHeight="1" spans="1:9">
      <c r="A3" s="11" t="s">
        <v>19</v>
      </c>
      <c r="B3" s="11" t="s">
        <v>20</v>
      </c>
      <c r="C3" s="11" t="s">
        <v>21</v>
      </c>
      <c r="D3" s="11" t="s">
        <v>22</v>
      </c>
      <c r="E3" s="11" t="s">
        <v>23</v>
      </c>
      <c r="F3" s="11" t="s">
        <v>24</v>
      </c>
      <c r="G3" s="12" t="s">
        <v>25</v>
      </c>
      <c r="H3" s="20" t="s">
        <v>26</v>
      </c>
      <c r="I3" s="14" t="s">
        <v>8</v>
      </c>
    </row>
    <row r="4" s="1" customFormat="1" ht="24" customHeight="1" spans="1:9">
      <c r="A4" s="11">
        <v>1</v>
      </c>
      <c r="B4" s="11" t="s">
        <v>27</v>
      </c>
      <c r="C4" s="11" t="s">
        <v>9</v>
      </c>
      <c r="D4" s="11" t="s">
        <v>135</v>
      </c>
      <c r="E4" s="11" t="s">
        <v>259</v>
      </c>
      <c r="F4" s="11">
        <v>1.1</v>
      </c>
      <c r="G4" s="13">
        <v>1000</v>
      </c>
      <c r="H4" s="20">
        <f t="shared" ref="H4:H19" si="0">G4*F4</f>
        <v>1100</v>
      </c>
      <c r="I4" s="7"/>
    </row>
    <row r="5" s="1" customFormat="1" ht="24" customHeight="1" spans="1:9">
      <c r="A5" s="11">
        <v>2</v>
      </c>
      <c r="B5" s="11" t="s">
        <v>27</v>
      </c>
      <c r="C5" s="11" t="s">
        <v>9</v>
      </c>
      <c r="D5" s="11" t="s">
        <v>135</v>
      </c>
      <c r="E5" s="11" t="s">
        <v>260</v>
      </c>
      <c r="F5" s="11">
        <v>0.3</v>
      </c>
      <c r="G5" s="13">
        <v>1000</v>
      </c>
      <c r="H5" s="20">
        <f t="shared" si="0"/>
        <v>300</v>
      </c>
      <c r="I5" s="7"/>
    </row>
    <row r="6" s="1" customFormat="1" ht="24" customHeight="1" spans="1:9">
      <c r="A6" s="11">
        <v>3</v>
      </c>
      <c r="B6" s="11" t="s">
        <v>27</v>
      </c>
      <c r="C6" s="11" t="s">
        <v>9</v>
      </c>
      <c r="D6" s="11" t="s">
        <v>135</v>
      </c>
      <c r="E6" s="11" t="s">
        <v>261</v>
      </c>
      <c r="F6" s="11">
        <v>0.24</v>
      </c>
      <c r="G6" s="13">
        <v>1000</v>
      </c>
      <c r="H6" s="20">
        <f t="shared" si="0"/>
        <v>240</v>
      </c>
      <c r="I6" s="7"/>
    </row>
    <row r="7" s="1" customFormat="1" ht="24" customHeight="1" spans="1:9">
      <c r="A7" s="11">
        <v>4</v>
      </c>
      <c r="B7" s="11" t="s">
        <v>27</v>
      </c>
      <c r="C7" s="11" t="s">
        <v>9</v>
      </c>
      <c r="D7" s="11" t="s">
        <v>135</v>
      </c>
      <c r="E7" s="11" t="s">
        <v>262</v>
      </c>
      <c r="F7" s="11">
        <v>3.49</v>
      </c>
      <c r="G7" s="13">
        <v>1000</v>
      </c>
      <c r="H7" s="20">
        <f t="shared" si="0"/>
        <v>3490</v>
      </c>
      <c r="I7" s="7"/>
    </row>
    <row r="8" s="1" customFormat="1" ht="24" customHeight="1" spans="1:9">
      <c r="A8" s="11">
        <v>5</v>
      </c>
      <c r="B8" s="11" t="s">
        <v>27</v>
      </c>
      <c r="C8" s="11" t="s">
        <v>9</v>
      </c>
      <c r="D8" s="11" t="s">
        <v>135</v>
      </c>
      <c r="E8" s="11" t="s">
        <v>263</v>
      </c>
      <c r="F8" s="11">
        <v>1.1</v>
      </c>
      <c r="G8" s="13">
        <v>1000</v>
      </c>
      <c r="H8" s="20">
        <f t="shared" si="0"/>
        <v>1100</v>
      </c>
      <c r="I8" s="7"/>
    </row>
    <row r="9" s="1" customFormat="1" ht="24" customHeight="1" spans="1:9">
      <c r="A9" s="11">
        <v>6</v>
      </c>
      <c r="B9" s="11" t="s">
        <v>27</v>
      </c>
      <c r="C9" s="11" t="s">
        <v>9</v>
      </c>
      <c r="D9" s="11" t="s">
        <v>135</v>
      </c>
      <c r="E9" s="11" t="s">
        <v>264</v>
      </c>
      <c r="F9" s="11">
        <v>0.5</v>
      </c>
      <c r="G9" s="13">
        <v>1000</v>
      </c>
      <c r="H9" s="20">
        <f t="shared" si="0"/>
        <v>500</v>
      </c>
      <c r="I9" s="7"/>
    </row>
    <row r="10" s="1" customFormat="1" ht="24" customHeight="1" spans="1:9">
      <c r="A10" s="11">
        <v>7</v>
      </c>
      <c r="B10" s="11" t="s">
        <v>27</v>
      </c>
      <c r="C10" s="11" t="s">
        <v>9</v>
      </c>
      <c r="D10" s="11" t="s">
        <v>135</v>
      </c>
      <c r="E10" s="11" t="s">
        <v>265</v>
      </c>
      <c r="F10" s="11">
        <v>0.43</v>
      </c>
      <c r="G10" s="13">
        <v>1000</v>
      </c>
      <c r="H10" s="20">
        <f t="shared" si="0"/>
        <v>430</v>
      </c>
      <c r="I10" s="7"/>
    </row>
    <row r="11" s="1" customFormat="1" ht="24" customHeight="1" spans="1:9">
      <c r="A11" s="11">
        <v>8</v>
      </c>
      <c r="B11" s="11" t="s">
        <v>27</v>
      </c>
      <c r="C11" s="11" t="s">
        <v>9</v>
      </c>
      <c r="D11" s="11" t="s">
        <v>135</v>
      </c>
      <c r="E11" s="11" t="s">
        <v>266</v>
      </c>
      <c r="F11" s="11">
        <v>2.49</v>
      </c>
      <c r="G11" s="13">
        <v>1000</v>
      </c>
      <c r="H11" s="20">
        <f t="shared" si="0"/>
        <v>2490</v>
      </c>
      <c r="I11" s="7"/>
    </row>
    <row r="12" s="1" customFormat="1" ht="24" customHeight="1" spans="1:9">
      <c r="A12" s="11">
        <v>9</v>
      </c>
      <c r="B12" s="11" t="s">
        <v>27</v>
      </c>
      <c r="C12" s="11" t="s">
        <v>9</v>
      </c>
      <c r="D12" s="11" t="s">
        <v>135</v>
      </c>
      <c r="E12" s="11" t="s">
        <v>267</v>
      </c>
      <c r="F12" s="11">
        <v>0.7</v>
      </c>
      <c r="G12" s="13">
        <v>1000</v>
      </c>
      <c r="H12" s="20">
        <f t="shared" si="0"/>
        <v>700</v>
      </c>
      <c r="I12" s="7"/>
    </row>
    <row r="13" s="1" customFormat="1" ht="24" customHeight="1" spans="1:9">
      <c r="A13" s="11">
        <v>10</v>
      </c>
      <c r="B13" s="11" t="s">
        <v>27</v>
      </c>
      <c r="C13" s="11" t="s">
        <v>9</v>
      </c>
      <c r="D13" s="11" t="s">
        <v>135</v>
      </c>
      <c r="E13" s="11" t="s">
        <v>268</v>
      </c>
      <c r="F13" s="11">
        <v>1.69</v>
      </c>
      <c r="G13" s="13">
        <v>1000</v>
      </c>
      <c r="H13" s="20">
        <f t="shared" si="0"/>
        <v>1690</v>
      </c>
      <c r="I13" s="7"/>
    </row>
    <row r="14" s="1" customFormat="1" ht="24" customHeight="1" spans="1:9">
      <c r="A14" s="11">
        <v>11</v>
      </c>
      <c r="B14" s="11" t="s">
        <v>27</v>
      </c>
      <c r="C14" s="11" t="s">
        <v>9</v>
      </c>
      <c r="D14" s="11" t="s">
        <v>135</v>
      </c>
      <c r="E14" s="11" t="s">
        <v>269</v>
      </c>
      <c r="F14" s="11">
        <v>1.8</v>
      </c>
      <c r="G14" s="13">
        <v>1000</v>
      </c>
      <c r="H14" s="20">
        <f t="shared" si="0"/>
        <v>1800</v>
      </c>
      <c r="I14" s="7"/>
    </row>
    <row r="15" s="1" customFormat="1" ht="24" customHeight="1" spans="1:9">
      <c r="A15" s="11">
        <v>12</v>
      </c>
      <c r="B15" s="11" t="s">
        <v>27</v>
      </c>
      <c r="C15" s="11" t="s">
        <v>9</v>
      </c>
      <c r="D15" s="11" t="s">
        <v>135</v>
      </c>
      <c r="E15" s="11" t="s">
        <v>270</v>
      </c>
      <c r="F15" s="11">
        <v>1.3</v>
      </c>
      <c r="G15" s="13">
        <v>1000</v>
      </c>
      <c r="H15" s="20">
        <f t="shared" si="0"/>
        <v>1300</v>
      </c>
      <c r="I15" s="7"/>
    </row>
    <row r="16" s="1" customFormat="1" ht="24" customHeight="1" spans="1:9">
      <c r="A16" s="11">
        <v>13</v>
      </c>
      <c r="B16" s="11" t="s">
        <v>27</v>
      </c>
      <c r="C16" s="11" t="s">
        <v>9</v>
      </c>
      <c r="D16" s="11" t="s">
        <v>135</v>
      </c>
      <c r="E16" s="11" t="s">
        <v>271</v>
      </c>
      <c r="F16" s="11">
        <v>1.1</v>
      </c>
      <c r="G16" s="13">
        <v>1000</v>
      </c>
      <c r="H16" s="20">
        <f t="shared" si="0"/>
        <v>1100</v>
      </c>
      <c r="I16" s="7"/>
    </row>
    <row r="17" s="1" customFormat="1" ht="24" customHeight="1" spans="1:9">
      <c r="A17" s="11">
        <v>14</v>
      </c>
      <c r="B17" s="11" t="s">
        <v>27</v>
      </c>
      <c r="C17" s="11" t="s">
        <v>9</v>
      </c>
      <c r="D17" s="11" t="s">
        <v>135</v>
      </c>
      <c r="E17" s="11" t="s">
        <v>272</v>
      </c>
      <c r="F17" s="11">
        <v>0.31</v>
      </c>
      <c r="G17" s="13">
        <v>1000</v>
      </c>
      <c r="H17" s="20">
        <f t="shared" si="0"/>
        <v>310</v>
      </c>
      <c r="I17" s="7"/>
    </row>
    <row r="18" s="1" customFormat="1" ht="24" customHeight="1" spans="1:9">
      <c r="A18" s="11">
        <v>15</v>
      </c>
      <c r="B18" s="11" t="s">
        <v>27</v>
      </c>
      <c r="C18" s="11" t="s">
        <v>9</v>
      </c>
      <c r="D18" s="11" t="s">
        <v>135</v>
      </c>
      <c r="E18" s="11" t="s">
        <v>273</v>
      </c>
      <c r="F18" s="11">
        <v>1.01</v>
      </c>
      <c r="G18" s="13">
        <v>1000</v>
      </c>
      <c r="H18" s="20">
        <f t="shared" si="0"/>
        <v>1010</v>
      </c>
      <c r="I18" s="7"/>
    </row>
    <row r="19" s="1" customFormat="1" ht="24" customHeight="1" spans="1:9">
      <c r="A19" s="11">
        <v>16</v>
      </c>
      <c r="B19" s="11" t="s">
        <v>27</v>
      </c>
      <c r="C19" s="11" t="s">
        <v>9</v>
      </c>
      <c r="D19" s="11" t="s">
        <v>135</v>
      </c>
      <c r="E19" s="11" t="s">
        <v>274</v>
      </c>
      <c r="F19" s="11">
        <v>0.55</v>
      </c>
      <c r="G19" s="13">
        <v>1000</v>
      </c>
      <c r="H19" s="20">
        <f t="shared" si="0"/>
        <v>550</v>
      </c>
      <c r="I19" s="7"/>
    </row>
    <row r="20" s="10" customFormat="1" ht="24" customHeight="1" spans="1:9">
      <c r="A20" s="15"/>
      <c r="B20" s="15"/>
      <c r="C20" s="15"/>
      <c r="D20" s="15"/>
      <c r="E20" s="15" t="s">
        <v>53</v>
      </c>
      <c r="F20" s="15">
        <f>SUM(F4:F19)</f>
        <v>18.11</v>
      </c>
      <c r="G20" s="13">
        <v>1000</v>
      </c>
      <c r="H20" s="15">
        <f>SUM(H4:H19)</f>
        <v>18110</v>
      </c>
      <c r="I20" s="15"/>
    </row>
    <row r="21" s="1" customFormat="1" spans="2:6">
      <c r="B21" s="8" t="s">
        <v>54</v>
      </c>
      <c r="F21" s="8" t="s">
        <v>55</v>
      </c>
    </row>
  </sheetData>
  <mergeCells count="2">
    <mergeCell ref="A1:H1"/>
    <mergeCell ref="A2:I2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workbookViewId="0">
      <selection activeCell="F3" sqref="F$1:G$1048576"/>
    </sheetView>
  </sheetViews>
  <sheetFormatPr defaultColWidth="9" defaultRowHeight="13.5"/>
  <cols>
    <col min="1" max="2" width="9" style="1"/>
    <col min="3" max="3" width="7.33333333333333" style="1" customWidth="1"/>
    <col min="4" max="4" width="6.775" style="1" customWidth="1"/>
    <col min="5" max="5" width="9" style="1"/>
    <col min="6" max="8" width="10.6333333333333" style="1" customWidth="1"/>
    <col min="9" max="9" width="9" style="1"/>
    <col min="10" max="10" width="10.8916666666667" style="1" customWidth="1"/>
    <col min="11" max="16384" width="9" style="1"/>
  </cols>
  <sheetData>
    <row r="1" s="50" customFormat="1" ht="34" customHeight="1" spans="1:9">
      <c r="A1" s="3" t="s">
        <v>17</v>
      </c>
      <c r="B1" s="3"/>
      <c r="C1" s="3"/>
      <c r="D1" s="3"/>
      <c r="E1" s="3"/>
      <c r="F1" s="3"/>
      <c r="G1" s="3"/>
      <c r="H1" s="3"/>
      <c r="I1" s="3"/>
    </row>
    <row r="2" s="50" customFormat="1" ht="34" customHeight="1" spans="1:9">
      <c r="A2" s="9" t="s">
        <v>275</v>
      </c>
      <c r="B2" s="9"/>
      <c r="C2" s="9"/>
      <c r="D2" s="9"/>
      <c r="E2" s="9"/>
      <c r="F2" s="9"/>
      <c r="G2" s="9"/>
      <c r="H2" s="9"/>
      <c r="I2" s="9"/>
    </row>
    <row r="3" s="1" customFormat="1" ht="24" customHeight="1" spans="1:9">
      <c r="A3" s="11" t="s">
        <v>19</v>
      </c>
      <c r="B3" s="11" t="s">
        <v>20</v>
      </c>
      <c r="C3" s="11" t="s">
        <v>21</v>
      </c>
      <c r="D3" s="11" t="s">
        <v>22</v>
      </c>
      <c r="E3" s="11" t="s">
        <v>23</v>
      </c>
      <c r="F3" s="11" t="s">
        <v>24</v>
      </c>
      <c r="G3" s="12" t="s">
        <v>25</v>
      </c>
      <c r="H3" s="20" t="s">
        <v>26</v>
      </c>
      <c r="I3" s="14" t="s">
        <v>8</v>
      </c>
    </row>
    <row r="4" s="1" customFormat="1" ht="24" customHeight="1" spans="1:9">
      <c r="A4" s="11">
        <v>1</v>
      </c>
      <c r="B4" s="11" t="s">
        <v>27</v>
      </c>
      <c r="C4" s="11" t="s">
        <v>9</v>
      </c>
      <c r="D4" s="11" t="s">
        <v>183</v>
      </c>
      <c r="E4" s="11" t="s">
        <v>276</v>
      </c>
      <c r="F4" s="11">
        <v>1.38</v>
      </c>
      <c r="G4" s="13">
        <v>1000</v>
      </c>
      <c r="H4" s="20">
        <f t="shared" ref="H4:H41" si="0">G4*F4</f>
        <v>1380</v>
      </c>
      <c r="I4" s="7"/>
    </row>
    <row r="5" s="1" customFormat="1" ht="24" customHeight="1" spans="1:9">
      <c r="A5" s="11">
        <v>2</v>
      </c>
      <c r="B5" s="11" t="s">
        <v>27</v>
      </c>
      <c r="C5" s="11" t="s">
        <v>9</v>
      </c>
      <c r="D5" s="11" t="s">
        <v>183</v>
      </c>
      <c r="E5" s="11" t="s">
        <v>277</v>
      </c>
      <c r="F5" s="11">
        <v>2.378</v>
      </c>
      <c r="G5" s="13">
        <v>1000</v>
      </c>
      <c r="H5" s="20">
        <f t="shared" si="0"/>
        <v>2378</v>
      </c>
      <c r="I5" s="7"/>
    </row>
    <row r="6" s="1" customFormat="1" ht="24" customHeight="1" spans="1:12">
      <c r="A6" s="11">
        <v>3</v>
      </c>
      <c r="B6" s="11" t="s">
        <v>27</v>
      </c>
      <c r="C6" s="11" t="s">
        <v>9</v>
      </c>
      <c r="D6" s="11" t="s">
        <v>183</v>
      </c>
      <c r="E6" s="11" t="s">
        <v>278</v>
      </c>
      <c r="F6" s="11">
        <v>0.77</v>
      </c>
      <c r="G6" s="13">
        <v>1000</v>
      </c>
      <c r="H6" s="20">
        <f t="shared" si="0"/>
        <v>770</v>
      </c>
      <c r="I6" s="7"/>
      <c r="L6" s="53"/>
    </row>
    <row r="7" s="1" customFormat="1" ht="24" customHeight="1" spans="1:9">
      <c r="A7" s="11">
        <v>4</v>
      </c>
      <c r="B7" s="11" t="s">
        <v>27</v>
      </c>
      <c r="C7" s="11" t="s">
        <v>9</v>
      </c>
      <c r="D7" s="11" t="s">
        <v>183</v>
      </c>
      <c r="E7" s="11" t="s">
        <v>279</v>
      </c>
      <c r="F7" s="11">
        <v>1.98</v>
      </c>
      <c r="G7" s="13">
        <v>1000</v>
      </c>
      <c r="H7" s="20">
        <f t="shared" si="0"/>
        <v>1980</v>
      </c>
      <c r="I7" s="7"/>
    </row>
    <row r="8" s="1" customFormat="1" ht="24" customHeight="1" spans="1:9">
      <c r="A8" s="11">
        <v>5</v>
      </c>
      <c r="B8" s="11" t="s">
        <v>27</v>
      </c>
      <c r="C8" s="11" t="s">
        <v>9</v>
      </c>
      <c r="D8" s="11" t="s">
        <v>183</v>
      </c>
      <c r="E8" s="11" t="s">
        <v>280</v>
      </c>
      <c r="F8" s="11">
        <v>1.913</v>
      </c>
      <c r="G8" s="13">
        <v>1000</v>
      </c>
      <c r="H8" s="20">
        <f t="shared" si="0"/>
        <v>1913</v>
      </c>
      <c r="I8" s="7"/>
    </row>
    <row r="9" s="1" customFormat="1" ht="24" customHeight="1" spans="1:9">
      <c r="A9" s="11">
        <v>6</v>
      </c>
      <c r="B9" s="11" t="s">
        <v>27</v>
      </c>
      <c r="C9" s="11" t="s">
        <v>9</v>
      </c>
      <c r="D9" s="11" t="s">
        <v>183</v>
      </c>
      <c r="E9" s="11" t="s">
        <v>281</v>
      </c>
      <c r="F9" s="11">
        <v>0.615</v>
      </c>
      <c r="G9" s="13">
        <v>1000</v>
      </c>
      <c r="H9" s="20">
        <f t="shared" si="0"/>
        <v>615</v>
      </c>
      <c r="I9" s="7"/>
    </row>
    <row r="10" s="1" customFormat="1" ht="24" customHeight="1" spans="1:9">
      <c r="A10" s="11">
        <v>7</v>
      </c>
      <c r="B10" s="11" t="s">
        <v>27</v>
      </c>
      <c r="C10" s="11" t="s">
        <v>9</v>
      </c>
      <c r="D10" s="11" t="s">
        <v>183</v>
      </c>
      <c r="E10" s="11" t="s">
        <v>282</v>
      </c>
      <c r="F10" s="11">
        <v>2.995</v>
      </c>
      <c r="G10" s="13">
        <v>1000</v>
      </c>
      <c r="H10" s="20">
        <f t="shared" si="0"/>
        <v>2995</v>
      </c>
      <c r="I10" s="7"/>
    </row>
    <row r="11" s="1" customFormat="1" ht="24" customHeight="1" spans="1:9">
      <c r="A11" s="11">
        <v>8</v>
      </c>
      <c r="B11" s="11" t="s">
        <v>27</v>
      </c>
      <c r="C11" s="11" t="s">
        <v>9</v>
      </c>
      <c r="D11" s="11" t="s">
        <v>183</v>
      </c>
      <c r="E11" s="11" t="s">
        <v>283</v>
      </c>
      <c r="F11" s="11">
        <v>1.628</v>
      </c>
      <c r="G11" s="13">
        <v>1000</v>
      </c>
      <c r="H11" s="20">
        <f t="shared" si="0"/>
        <v>1628</v>
      </c>
      <c r="I11" s="7"/>
    </row>
    <row r="12" s="1" customFormat="1" ht="24" customHeight="1" spans="1:10">
      <c r="A12" s="11">
        <v>9</v>
      </c>
      <c r="B12" s="11" t="s">
        <v>27</v>
      </c>
      <c r="C12" s="11" t="s">
        <v>9</v>
      </c>
      <c r="D12" s="11" t="s">
        <v>183</v>
      </c>
      <c r="E12" s="11" t="s">
        <v>284</v>
      </c>
      <c r="F12" s="11">
        <v>1.586</v>
      </c>
      <c r="G12" s="13">
        <v>1000</v>
      </c>
      <c r="H12" s="20">
        <f t="shared" si="0"/>
        <v>1586</v>
      </c>
      <c r="I12" s="54" t="s">
        <v>285</v>
      </c>
      <c r="J12" s="55" t="s">
        <v>286</v>
      </c>
    </row>
    <row r="13" s="1" customFormat="1" ht="24" customHeight="1" spans="1:9">
      <c r="A13" s="11">
        <v>10</v>
      </c>
      <c r="B13" s="11" t="s">
        <v>27</v>
      </c>
      <c r="C13" s="11" t="s">
        <v>9</v>
      </c>
      <c r="D13" s="11" t="s">
        <v>183</v>
      </c>
      <c r="E13" s="11" t="s">
        <v>287</v>
      </c>
      <c r="F13" s="11">
        <v>0.957</v>
      </c>
      <c r="G13" s="13">
        <v>1000</v>
      </c>
      <c r="H13" s="20">
        <f t="shared" si="0"/>
        <v>957</v>
      </c>
      <c r="I13" s="7"/>
    </row>
    <row r="14" s="1" customFormat="1" ht="24" customHeight="1" spans="1:9">
      <c r="A14" s="11">
        <v>11</v>
      </c>
      <c r="B14" s="11" t="s">
        <v>27</v>
      </c>
      <c r="C14" s="11" t="s">
        <v>9</v>
      </c>
      <c r="D14" s="11" t="s">
        <v>183</v>
      </c>
      <c r="E14" s="11" t="s">
        <v>288</v>
      </c>
      <c r="F14" s="11">
        <v>1.35</v>
      </c>
      <c r="G14" s="13">
        <v>1000</v>
      </c>
      <c r="H14" s="20">
        <f t="shared" si="0"/>
        <v>1350</v>
      </c>
      <c r="I14" s="7"/>
    </row>
    <row r="15" s="1" customFormat="1" ht="24" customHeight="1" spans="1:9">
      <c r="A15" s="11">
        <v>12</v>
      </c>
      <c r="B15" s="11" t="s">
        <v>27</v>
      </c>
      <c r="C15" s="11" t="s">
        <v>9</v>
      </c>
      <c r="D15" s="11" t="s">
        <v>183</v>
      </c>
      <c r="E15" s="11" t="s">
        <v>289</v>
      </c>
      <c r="F15" s="11">
        <v>2.296</v>
      </c>
      <c r="G15" s="13">
        <v>1000</v>
      </c>
      <c r="H15" s="20">
        <f t="shared" si="0"/>
        <v>2296</v>
      </c>
      <c r="I15" s="7"/>
    </row>
    <row r="16" s="1" customFormat="1" ht="24" customHeight="1" spans="1:9">
      <c r="A16" s="11">
        <v>13</v>
      </c>
      <c r="B16" s="11" t="s">
        <v>27</v>
      </c>
      <c r="C16" s="11" t="s">
        <v>9</v>
      </c>
      <c r="D16" s="11" t="s">
        <v>183</v>
      </c>
      <c r="E16" s="11" t="s">
        <v>290</v>
      </c>
      <c r="F16" s="11">
        <v>1.008</v>
      </c>
      <c r="G16" s="13">
        <v>1000</v>
      </c>
      <c r="H16" s="20">
        <f t="shared" si="0"/>
        <v>1008</v>
      </c>
      <c r="I16" s="7"/>
    </row>
    <row r="17" s="1" customFormat="1" ht="24" customHeight="1" spans="1:9">
      <c r="A17" s="11">
        <v>14</v>
      </c>
      <c r="B17" s="11" t="s">
        <v>27</v>
      </c>
      <c r="C17" s="11" t="s">
        <v>9</v>
      </c>
      <c r="D17" s="11" t="s">
        <v>183</v>
      </c>
      <c r="E17" s="11" t="s">
        <v>291</v>
      </c>
      <c r="F17" s="11">
        <v>0.95</v>
      </c>
      <c r="G17" s="13">
        <v>1000</v>
      </c>
      <c r="H17" s="20">
        <f t="shared" si="0"/>
        <v>950</v>
      </c>
      <c r="I17" s="7"/>
    </row>
    <row r="18" s="1" customFormat="1" ht="24" customHeight="1" spans="1:9">
      <c r="A18" s="11">
        <v>15</v>
      </c>
      <c r="B18" s="11" t="s">
        <v>27</v>
      </c>
      <c r="C18" s="11" t="s">
        <v>9</v>
      </c>
      <c r="D18" s="11" t="s">
        <v>183</v>
      </c>
      <c r="E18" s="52" t="s">
        <v>292</v>
      </c>
      <c r="F18" s="11">
        <v>0.957</v>
      </c>
      <c r="G18" s="13">
        <v>1000</v>
      </c>
      <c r="H18" s="20">
        <f t="shared" si="0"/>
        <v>957</v>
      </c>
      <c r="I18" s="7"/>
    </row>
    <row r="19" s="1" customFormat="1" ht="24" customHeight="1" spans="1:9">
      <c r="A19" s="11">
        <v>16</v>
      </c>
      <c r="B19" s="11" t="s">
        <v>27</v>
      </c>
      <c r="C19" s="11" t="s">
        <v>9</v>
      </c>
      <c r="D19" s="11" t="s">
        <v>183</v>
      </c>
      <c r="E19" s="11" t="s">
        <v>293</v>
      </c>
      <c r="F19" s="11">
        <v>2.925</v>
      </c>
      <c r="G19" s="13">
        <v>1000</v>
      </c>
      <c r="H19" s="20">
        <f t="shared" si="0"/>
        <v>2925</v>
      </c>
      <c r="I19" s="7"/>
    </row>
    <row r="20" s="1" customFormat="1" ht="24" customHeight="1" spans="1:9">
      <c r="A20" s="11">
        <v>17</v>
      </c>
      <c r="B20" s="11" t="s">
        <v>27</v>
      </c>
      <c r="C20" s="11" t="s">
        <v>9</v>
      </c>
      <c r="D20" s="11" t="s">
        <v>183</v>
      </c>
      <c r="E20" s="11" t="s">
        <v>294</v>
      </c>
      <c r="F20" s="11">
        <v>1.131</v>
      </c>
      <c r="G20" s="13">
        <v>1000</v>
      </c>
      <c r="H20" s="20">
        <f t="shared" si="0"/>
        <v>1131</v>
      </c>
      <c r="I20" s="7"/>
    </row>
    <row r="21" s="1" customFormat="1" ht="24" customHeight="1" spans="1:9">
      <c r="A21" s="11">
        <v>18</v>
      </c>
      <c r="B21" s="11" t="s">
        <v>27</v>
      </c>
      <c r="C21" s="11" t="s">
        <v>9</v>
      </c>
      <c r="D21" s="11" t="s">
        <v>183</v>
      </c>
      <c r="E21" s="52" t="s">
        <v>295</v>
      </c>
      <c r="F21" s="11">
        <v>0.905</v>
      </c>
      <c r="G21" s="13">
        <v>1000</v>
      </c>
      <c r="H21" s="20">
        <f t="shared" si="0"/>
        <v>905</v>
      </c>
      <c r="I21" s="7"/>
    </row>
    <row r="22" s="1" customFormat="1" ht="24" customHeight="1" spans="1:9">
      <c r="A22" s="11">
        <v>19</v>
      </c>
      <c r="B22" s="11" t="s">
        <v>27</v>
      </c>
      <c r="C22" s="11" t="s">
        <v>9</v>
      </c>
      <c r="D22" s="11" t="s">
        <v>183</v>
      </c>
      <c r="E22" s="11" t="s">
        <v>296</v>
      </c>
      <c r="F22" s="11">
        <v>0.824</v>
      </c>
      <c r="G22" s="13">
        <v>1000</v>
      </c>
      <c r="H22" s="20">
        <f t="shared" si="0"/>
        <v>824</v>
      </c>
      <c r="I22" s="7"/>
    </row>
    <row r="23" s="1" customFormat="1" ht="24" customHeight="1" spans="1:9">
      <c r="A23" s="11">
        <v>20</v>
      </c>
      <c r="B23" s="11" t="s">
        <v>27</v>
      </c>
      <c r="C23" s="11" t="s">
        <v>9</v>
      </c>
      <c r="D23" s="11" t="s">
        <v>183</v>
      </c>
      <c r="E23" s="11" t="s">
        <v>297</v>
      </c>
      <c r="F23" s="11">
        <v>6.525</v>
      </c>
      <c r="G23" s="13">
        <v>1000</v>
      </c>
      <c r="H23" s="20">
        <f t="shared" si="0"/>
        <v>6525</v>
      </c>
      <c r="I23" s="7"/>
    </row>
    <row r="24" s="1" customFormat="1" ht="24" customHeight="1" spans="1:10">
      <c r="A24" s="11">
        <v>21</v>
      </c>
      <c r="B24" s="11" t="s">
        <v>27</v>
      </c>
      <c r="C24" s="11" t="s">
        <v>9</v>
      </c>
      <c r="D24" s="11" t="s">
        <v>183</v>
      </c>
      <c r="E24" s="11" t="s">
        <v>298</v>
      </c>
      <c r="F24" s="11">
        <v>2.389</v>
      </c>
      <c r="G24" s="13">
        <v>1000</v>
      </c>
      <c r="H24" s="20">
        <f t="shared" si="0"/>
        <v>2389</v>
      </c>
      <c r="I24" s="54" t="s">
        <v>299</v>
      </c>
      <c r="J24" s="55" t="s">
        <v>286</v>
      </c>
    </row>
    <row r="25" s="1" customFormat="1" ht="24" customHeight="1" spans="1:9">
      <c r="A25" s="11">
        <v>22</v>
      </c>
      <c r="B25" s="11" t="s">
        <v>27</v>
      </c>
      <c r="C25" s="11" t="s">
        <v>9</v>
      </c>
      <c r="D25" s="11" t="s">
        <v>183</v>
      </c>
      <c r="E25" s="11" t="s">
        <v>300</v>
      </c>
      <c r="F25" s="11">
        <v>1.336</v>
      </c>
      <c r="G25" s="13">
        <v>1000</v>
      </c>
      <c r="H25" s="20">
        <f t="shared" si="0"/>
        <v>1336</v>
      </c>
      <c r="I25" s="7"/>
    </row>
    <row r="26" s="1" customFormat="1" ht="24" customHeight="1" spans="1:9">
      <c r="A26" s="11">
        <v>23</v>
      </c>
      <c r="B26" s="11" t="s">
        <v>27</v>
      </c>
      <c r="C26" s="11" t="s">
        <v>9</v>
      </c>
      <c r="D26" s="11" t="s">
        <v>183</v>
      </c>
      <c r="E26" s="11" t="s">
        <v>301</v>
      </c>
      <c r="F26" s="11">
        <v>0.671</v>
      </c>
      <c r="G26" s="13">
        <v>1000</v>
      </c>
      <c r="H26" s="20">
        <f t="shared" si="0"/>
        <v>671</v>
      </c>
      <c r="I26" s="7"/>
    </row>
    <row r="27" s="1" customFormat="1" ht="24" customHeight="1" spans="1:9">
      <c r="A27" s="11">
        <v>24</v>
      </c>
      <c r="B27" s="11" t="s">
        <v>27</v>
      </c>
      <c r="C27" s="11" t="s">
        <v>9</v>
      </c>
      <c r="D27" s="11" t="s">
        <v>183</v>
      </c>
      <c r="E27" s="11" t="s">
        <v>302</v>
      </c>
      <c r="F27" s="11">
        <v>0.538</v>
      </c>
      <c r="G27" s="13">
        <v>1000</v>
      </c>
      <c r="H27" s="20">
        <f t="shared" si="0"/>
        <v>538</v>
      </c>
      <c r="I27" s="7"/>
    </row>
    <row r="28" s="1" customFormat="1" ht="24" customHeight="1" spans="1:9">
      <c r="A28" s="11">
        <v>25</v>
      </c>
      <c r="B28" s="11" t="s">
        <v>27</v>
      </c>
      <c r="C28" s="11" t="s">
        <v>9</v>
      </c>
      <c r="D28" s="11" t="s">
        <v>183</v>
      </c>
      <c r="E28" s="11" t="s">
        <v>303</v>
      </c>
      <c r="F28" s="11">
        <v>0.102</v>
      </c>
      <c r="G28" s="13">
        <v>1000</v>
      </c>
      <c r="H28" s="20">
        <f t="shared" si="0"/>
        <v>102</v>
      </c>
      <c r="I28" s="7"/>
    </row>
    <row r="29" s="1" customFormat="1" ht="24" customHeight="1" spans="1:9">
      <c r="A29" s="11">
        <v>26</v>
      </c>
      <c r="B29" s="11" t="s">
        <v>27</v>
      </c>
      <c r="C29" s="11" t="s">
        <v>9</v>
      </c>
      <c r="D29" s="11" t="s">
        <v>183</v>
      </c>
      <c r="E29" s="11" t="s">
        <v>304</v>
      </c>
      <c r="F29" s="11">
        <v>0.05</v>
      </c>
      <c r="G29" s="13">
        <v>1000</v>
      </c>
      <c r="H29" s="20">
        <f t="shared" si="0"/>
        <v>50</v>
      </c>
      <c r="I29" s="7"/>
    </row>
    <row r="30" s="1" customFormat="1" ht="24" customHeight="1" spans="1:10">
      <c r="A30" s="11">
        <v>27</v>
      </c>
      <c r="B30" s="11" t="s">
        <v>27</v>
      </c>
      <c r="C30" s="11" t="s">
        <v>9</v>
      </c>
      <c r="D30" s="11" t="s">
        <v>183</v>
      </c>
      <c r="E30" s="11" t="s">
        <v>305</v>
      </c>
      <c r="F30" s="11">
        <v>5.785</v>
      </c>
      <c r="G30" s="13">
        <v>1000</v>
      </c>
      <c r="H30" s="20">
        <f t="shared" si="0"/>
        <v>5785</v>
      </c>
      <c r="I30" s="54" t="s">
        <v>306</v>
      </c>
      <c r="J30" s="55" t="s">
        <v>286</v>
      </c>
    </row>
    <row r="31" s="1" customFormat="1" ht="24" customHeight="1" spans="1:10">
      <c r="A31" s="11">
        <v>28</v>
      </c>
      <c r="B31" s="11" t="s">
        <v>27</v>
      </c>
      <c r="C31" s="11" t="s">
        <v>9</v>
      </c>
      <c r="D31" s="11" t="s">
        <v>183</v>
      </c>
      <c r="E31" s="11" t="s">
        <v>307</v>
      </c>
      <c r="F31" s="11">
        <v>3.641</v>
      </c>
      <c r="G31" s="13">
        <v>1000</v>
      </c>
      <c r="H31" s="20">
        <f t="shared" si="0"/>
        <v>3641</v>
      </c>
      <c r="I31" s="54" t="s">
        <v>308</v>
      </c>
      <c r="J31" s="55" t="s">
        <v>286</v>
      </c>
    </row>
    <row r="32" s="1" customFormat="1" ht="24" customHeight="1" spans="1:9">
      <c r="A32" s="11">
        <v>29</v>
      </c>
      <c r="B32" s="11" t="s">
        <v>27</v>
      </c>
      <c r="C32" s="11" t="s">
        <v>9</v>
      </c>
      <c r="D32" s="11" t="s">
        <v>183</v>
      </c>
      <c r="E32" s="11" t="s">
        <v>309</v>
      </c>
      <c r="F32" s="11">
        <v>0.512</v>
      </c>
      <c r="G32" s="13">
        <v>1000</v>
      </c>
      <c r="H32" s="20">
        <f t="shared" si="0"/>
        <v>512</v>
      </c>
      <c r="I32" s="7"/>
    </row>
    <row r="33" s="1" customFormat="1" ht="24" customHeight="1" spans="1:9">
      <c r="A33" s="11">
        <v>30</v>
      </c>
      <c r="B33" s="11" t="s">
        <v>27</v>
      </c>
      <c r="C33" s="11" t="s">
        <v>9</v>
      </c>
      <c r="D33" s="11" t="s">
        <v>183</v>
      </c>
      <c r="E33" s="11" t="s">
        <v>310</v>
      </c>
      <c r="F33" s="11">
        <v>1.373</v>
      </c>
      <c r="G33" s="13">
        <v>1000</v>
      </c>
      <c r="H33" s="20">
        <f t="shared" si="0"/>
        <v>1373</v>
      </c>
      <c r="I33" s="7"/>
    </row>
    <row r="34" s="1" customFormat="1" ht="24" customHeight="1" spans="1:9">
      <c r="A34" s="11">
        <v>31</v>
      </c>
      <c r="B34" s="11" t="s">
        <v>27</v>
      </c>
      <c r="C34" s="11" t="s">
        <v>9</v>
      </c>
      <c r="D34" s="11" t="s">
        <v>183</v>
      </c>
      <c r="E34" s="11" t="s">
        <v>311</v>
      </c>
      <c r="F34" s="11">
        <v>0.802</v>
      </c>
      <c r="G34" s="13">
        <v>1000</v>
      </c>
      <c r="H34" s="20">
        <f t="shared" si="0"/>
        <v>802</v>
      </c>
      <c r="I34" s="7"/>
    </row>
    <row r="35" s="1" customFormat="1" ht="24" customHeight="1" spans="1:9">
      <c r="A35" s="11">
        <v>32</v>
      </c>
      <c r="B35" s="11" t="s">
        <v>27</v>
      </c>
      <c r="C35" s="11" t="s">
        <v>9</v>
      </c>
      <c r="D35" s="11" t="s">
        <v>183</v>
      </c>
      <c r="E35" s="11" t="s">
        <v>312</v>
      </c>
      <c r="F35" s="11">
        <v>0.803</v>
      </c>
      <c r="G35" s="13">
        <v>1000</v>
      </c>
      <c r="H35" s="20">
        <f t="shared" si="0"/>
        <v>803</v>
      </c>
      <c r="I35" s="7"/>
    </row>
    <row r="36" s="1" customFormat="1" ht="24" customHeight="1" spans="1:9">
      <c r="A36" s="11">
        <v>33</v>
      </c>
      <c r="B36" s="11" t="s">
        <v>27</v>
      </c>
      <c r="C36" s="11" t="s">
        <v>9</v>
      </c>
      <c r="D36" s="11" t="s">
        <v>183</v>
      </c>
      <c r="E36" s="11" t="s">
        <v>313</v>
      </c>
      <c r="F36" s="11">
        <v>5</v>
      </c>
      <c r="G36" s="13">
        <v>1000</v>
      </c>
      <c r="H36" s="20">
        <f t="shared" si="0"/>
        <v>5000</v>
      </c>
      <c r="I36" s="7"/>
    </row>
    <row r="37" s="1" customFormat="1" ht="24" customHeight="1" spans="1:9">
      <c r="A37" s="7"/>
      <c r="B37" s="17"/>
      <c r="C37" s="17"/>
      <c r="D37" s="17"/>
      <c r="E37" s="15" t="s">
        <v>53</v>
      </c>
      <c r="F37" s="15">
        <f>SUM(F4:F36)</f>
        <v>58.075</v>
      </c>
      <c r="G37" s="13">
        <v>1000</v>
      </c>
      <c r="H37" s="15">
        <f t="shared" si="0"/>
        <v>58075</v>
      </c>
      <c r="I37" s="7"/>
    </row>
    <row r="38" s="1" customFormat="1" spans="2:6">
      <c r="B38" s="8" t="s">
        <v>54</v>
      </c>
      <c r="F38" s="8" t="s">
        <v>55</v>
      </c>
    </row>
  </sheetData>
  <mergeCells count="2">
    <mergeCell ref="A1:I1"/>
    <mergeCell ref="A2:I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selection activeCell="F3" sqref="F$1:G$1048576"/>
    </sheetView>
  </sheetViews>
  <sheetFormatPr defaultColWidth="9" defaultRowHeight="13.5"/>
  <cols>
    <col min="1" max="1" width="3.33333333333333" style="1" customWidth="1"/>
    <col min="2" max="2" width="8.38333333333333" style="1" customWidth="1"/>
    <col min="3" max="3" width="7.25" style="1" customWidth="1"/>
    <col min="4" max="4" width="6.75" style="1" customWidth="1"/>
    <col min="5" max="5" width="7.75" style="1" customWidth="1"/>
    <col min="6" max="7" width="8.875" style="1" customWidth="1"/>
    <col min="8" max="8" width="11" style="1" customWidth="1"/>
    <col min="9" max="9" width="13.25" style="1" customWidth="1"/>
    <col min="10" max="16384" width="9" style="1"/>
  </cols>
  <sheetData>
    <row r="1" s="1" customFormat="1" ht="39" customHeight="1" spans="1:9">
      <c r="A1" s="3" t="s">
        <v>17</v>
      </c>
      <c r="B1" s="3"/>
      <c r="C1" s="3"/>
      <c r="D1" s="3"/>
      <c r="E1" s="3"/>
      <c r="F1" s="3"/>
      <c r="G1" s="3"/>
      <c r="H1" s="3"/>
      <c r="I1" s="3"/>
    </row>
    <row r="2" s="1" customFormat="1" ht="23" customHeight="1" spans="1:9">
      <c r="A2" s="9" t="s">
        <v>18</v>
      </c>
      <c r="B2" s="9"/>
      <c r="C2" s="9"/>
      <c r="D2" s="9"/>
      <c r="E2" s="9"/>
      <c r="F2" s="9"/>
      <c r="G2" s="9"/>
      <c r="H2" s="9"/>
      <c r="I2" s="9"/>
    </row>
    <row r="3" s="1" customFormat="1" ht="24" customHeight="1" spans="1:9">
      <c r="A3" s="11" t="s">
        <v>19</v>
      </c>
      <c r="B3" s="11" t="s">
        <v>20</v>
      </c>
      <c r="C3" s="11" t="s">
        <v>21</v>
      </c>
      <c r="D3" s="11" t="s">
        <v>22</v>
      </c>
      <c r="E3" s="11" t="s">
        <v>23</v>
      </c>
      <c r="F3" s="11" t="s">
        <v>24</v>
      </c>
      <c r="G3" s="12" t="s">
        <v>25</v>
      </c>
      <c r="H3" s="20" t="s">
        <v>26</v>
      </c>
      <c r="I3" s="15" t="s">
        <v>8</v>
      </c>
    </row>
    <row r="4" s="38" customFormat="1" ht="24" customHeight="1" spans="1:9">
      <c r="A4" s="11">
        <v>1</v>
      </c>
      <c r="B4" s="11" t="s">
        <v>27</v>
      </c>
      <c r="C4" s="11" t="s">
        <v>10</v>
      </c>
      <c r="D4" s="11" t="s">
        <v>28</v>
      </c>
      <c r="E4" s="11" t="s">
        <v>29</v>
      </c>
      <c r="F4" s="11">
        <v>0.44</v>
      </c>
      <c r="G4" s="13">
        <v>1000</v>
      </c>
      <c r="H4" s="20">
        <f t="shared" ref="H4:H27" si="0">F4*G4</f>
        <v>440</v>
      </c>
      <c r="I4" s="44"/>
    </row>
    <row r="5" s="38" customFormat="1" ht="24" customHeight="1" spans="1:9">
      <c r="A5" s="11">
        <v>2</v>
      </c>
      <c r="B5" s="11" t="s">
        <v>27</v>
      </c>
      <c r="C5" s="11" t="s">
        <v>10</v>
      </c>
      <c r="D5" s="11" t="s">
        <v>28</v>
      </c>
      <c r="E5" s="11" t="s">
        <v>30</v>
      </c>
      <c r="F5" s="11">
        <v>1.2</v>
      </c>
      <c r="G5" s="13">
        <v>1000</v>
      </c>
      <c r="H5" s="20">
        <f t="shared" si="0"/>
        <v>1200</v>
      </c>
      <c r="I5" s="44"/>
    </row>
    <row r="6" s="38" customFormat="1" ht="24" customHeight="1" spans="1:9">
      <c r="A6" s="11">
        <v>3</v>
      </c>
      <c r="B6" s="11" t="s">
        <v>27</v>
      </c>
      <c r="C6" s="11" t="s">
        <v>10</v>
      </c>
      <c r="D6" s="11" t="s">
        <v>28</v>
      </c>
      <c r="E6" s="11" t="s">
        <v>31</v>
      </c>
      <c r="F6" s="11">
        <v>0.4</v>
      </c>
      <c r="G6" s="13">
        <v>1000</v>
      </c>
      <c r="H6" s="20">
        <f t="shared" si="0"/>
        <v>400</v>
      </c>
      <c r="I6" s="44"/>
    </row>
    <row r="7" s="38" customFormat="1" ht="24" customHeight="1" spans="1:9">
      <c r="A7" s="11">
        <v>4</v>
      </c>
      <c r="B7" s="11" t="s">
        <v>27</v>
      </c>
      <c r="C7" s="11" t="s">
        <v>10</v>
      </c>
      <c r="D7" s="11" t="s">
        <v>28</v>
      </c>
      <c r="E7" s="11" t="s">
        <v>32</v>
      </c>
      <c r="F7" s="11">
        <v>0.56</v>
      </c>
      <c r="G7" s="13">
        <v>1000</v>
      </c>
      <c r="H7" s="20">
        <f t="shared" si="0"/>
        <v>560</v>
      </c>
      <c r="I7" s="44"/>
    </row>
    <row r="8" s="38" customFormat="1" ht="24" customHeight="1" spans="1:9">
      <c r="A8" s="11">
        <v>5</v>
      </c>
      <c r="B8" s="11" t="s">
        <v>27</v>
      </c>
      <c r="C8" s="11" t="s">
        <v>10</v>
      </c>
      <c r="D8" s="11" t="s">
        <v>28</v>
      </c>
      <c r="E8" s="11" t="s">
        <v>33</v>
      </c>
      <c r="F8" s="11">
        <v>0.44</v>
      </c>
      <c r="G8" s="13">
        <v>1000</v>
      </c>
      <c r="H8" s="20">
        <f t="shared" si="0"/>
        <v>440</v>
      </c>
      <c r="I8" s="44"/>
    </row>
    <row r="9" s="38" customFormat="1" ht="24" customHeight="1" spans="1:9">
      <c r="A9" s="11">
        <v>6</v>
      </c>
      <c r="B9" s="11" t="s">
        <v>27</v>
      </c>
      <c r="C9" s="11" t="s">
        <v>10</v>
      </c>
      <c r="D9" s="11" t="s">
        <v>28</v>
      </c>
      <c r="E9" s="11" t="s">
        <v>34</v>
      </c>
      <c r="F9" s="11">
        <v>0.65</v>
      </c>
      <c r="G9" s="13">
        <v>1000</v>
      </c>
      <c r="H9" s="20">
        <f t="shared" si="0"/>
        <v>650</v>
      </c>
      <c r="I9" s="44"/>
    </row>
    <row r="10" s="38" customFormat="1" ht="24" customHeight="1" spans="1:9">
      <c r="A10" s="11">
        <v>7</v>
      </c>
      <c r="B10" s="11" t="s">
        <v>27</v>
      </c>
      <c r="C10" s="11" t="s">
        <v>10</v>
      </c>
      <c r="D10" s="11" t="s">
        <v>28</v>
      </c>
      <c r="E10" s="11" t="s">
        <v>35</v>
      </c>
      <c r="F10" s="11">
        <v>0.14</v>
      </c>
      <c r="G10" s="13">
        <v>1000</v>
      </c>
      <c r="H10" s="20">
        <f t="shared" si="0"/>
        <v>140</v>
      </c>
      <c r="I10" s="44"/>
    </row>
    <row r="11" s="38" customFormat="1" ht="24" customHeight="1" spans="1:9">
      <c r="A11" s="11">
        <v>8</v>
      </c>
      <c r="B11" s="11" t="s">
        <v>27</v>
      </c>
      <c r="C11" s="11" t="s">
        <v>10</v>
      </c>
      <c r="D11" s="11" t="s">
        <v>28</v>
      </c>
      <c r="E11" s="11" t="s">
        <v>36</v>
      </c>
      <c r="F11" s="11">
        <v>1.68</v>
      </c>
      <c r="G11" s="13">
        <v>1000</v>
      </c>
      <c r="H11" s="20">
        <f t="shared" si="0"/>
        <v>1680</v>
      </c>
      <c r="I11" s="44"/>
    </row>
    <row r="12" s="38" customFormat="1" ht="24" customHeight="1" spans="1:9">
      <c r="A12" s="11">
        <v>9</v>
      </c>
      <c r="B12" s="11" t="s">
        <v>27</v>
      </c>
      <c r="C12" s="11" t="s">
        <v>10</v>
      </c>
      <c r="D12" s="11" t="s">
        <v>28</v>
      </c>
      <c r="E12" s="11" t="s">
        <v>37</v>
      </c>
      <c r="F12" s="11">
        <v>1.2</v>
      </c>
      <c r="G12" s="13">
        <v>1000</v>
      </c>
      <c r="H12" s="20">
        <f t="shared" si="0"/>
        <v>1200</v>
      </c>
      <c r="I12" s="44"/>
    </row>
    <row r="13" s="38" customFormat="1" ht="24" customHeight="1" spans="1:9">
      <c r="A13" s="11">
        <v>10</v>
      </c>
      <c r="B13" s="11" t="s">
        <v>27</v>
      </c>
      <c r="C13" s="11" t="s">
        <v>10</v>
      </c>
      <c r="D13" s="11" t="s">
        <v>28</v>
      </c>
      <c r="E13" s="11" t="s">
        <v>38</v>
      </c>
      <c r="F13" s="11">
        <v>0.38</v>
      </c>
      <c r="G13" s="13">
        <v>1000</v>
      </c>
      <c r="H13" s="20">
        <f t="shared" si="0"/>
        <v>380</v>
      </c>
      <c r="I13" s="44"/>
    </row>
    <row r="14" s="38" customFormat="1" ht="24" customHeight="1" spans="1:9">
      <c r="A14" s="11">
        <v>11</v>
      </c>
      <c r="B14" s="11" t="s">
        <v>27</v>
      </c>
      <c r="C14" s="11" t="s">
        <v>10</v>
      </c>
      <c r="D14" s="11" t="s">
        <v>28</v>
      </c>
      <c r="E14" s="11" t="s">
        <v>39</v>
      </c>
      <c r="F14" s="11">
        <v>3.5</v>
      </c>
      <c r="G14" s="13">
        <v>1000</v>
      </c>
      <c r="H14" s="20">
        <f t="shared" si="0"/>
        <v>3500</v>
      </c>
      <c r="I14" s="44"/>
    </row>
    <row r="15" s="38" customFormat="1" ht="24" customHeight="1" spans="1:9">
      <c r="A15" s="11">
        <v>12</v>
      </c>
      <c r="B15" s="11" t="s">
        <v>27</v>
      </c>
      <c r="C15" s="11" t="s">
        <v>10</v>
      </c>
      <c r="D15" s="11" t="s">
        <v>28</v>
      </c>
      <c r="E15" s="11" t="s">
        <v>40</v>
      </c>
      <c r="F15" s="11">
        <v>0.23</v>
      </c>
      <c r="G15" s="13">
        <v>1000</v>
      </c>
      <c r="H15" s="20">
        <f t="shared" si="0"/>
        <v>230</v>
      </c>
      <c r="I15" s="44"/>
    </row>
    <row r="16" s="38" customFormat="1" ht="24" customHeight="1" spans="1:9">
      <c r="A16" s="11">
        <v>13</v>
      </c>
      <c r="B16" s="11" t="s">
        <v>27</v>
      </c>
      <c r="C16" s="11" t="s">
        <v>10</v>
      </c>
      <c r="D16" s="11" t="s">
        <v>28</v>
      </c>
      <c r="E16" s="11" t="s">
        <v>41</v>
      </c>
      <c r="F16" s="11">
        <v>1.3</v>
      </c>
      <c r="G16" s="13">
        <v>1000</v>
      </c>
      <c r="H16" s="20">
        <f t="shared" si="0"/>
        <v>1300</v>
      </c>
      <c r="I16" s="44"/>
    </row>
    <row r="17" s="38" customFormat="1" ht="24" customHeight="1" spans="1:9">
      <c r="A17" s="11">
        <v>14</v>
      </c>
      <c r="B17" s="11" t="s">
        <v>27</v>
      </c>
      <c r="C17" s="11" t="s">
        <v>10</v>
      </c>
      <c r="D17" s="11" t="s">
        <v>28</v>
      </c>
      <c r="E17" s="11" t="s">
        <v>42</v>
      </c>
      <c r="F17" s="11">
        <v>0.43</v>
      </c>
      <c r="G17" s="13">
        <v>1000</v>
      </c>
      <c r="H17" s="20">
        <f t="shared" si="0"/>
        <v>430</v>
      </c>
      <c r="I17" s="44"/>
    </row>
    <row r="18" s="38" customFormat="1" ht="24" customHeight="1" spans="1:9">
      <c r="A18" s="11">
        <v>15</v>
      </c>
      <c r="B18" s="11" t="s">
        <v>27</v>
      </c>
      <c r="C18" s="11" t="s">
        <v>10</v>
      </c>
      <c r="D18" s="11" t="s">
        <v>28</v>
      </c>
      <c r="E18" s="11" t="s">
        <v>43</v>
      </c>
      <c r="F18" s="11">
        <v>0.25</v>
      </c>
      <c r="G18" s="13">
        <v>1000</v>
      </c>
      <c r="H18" s="20">
        <f t="shared" si="0"/>
        <v>250</v>
      </c>
      <c r="I18" s="44"/>
    </row>
    <row r="19" s="38" customFormat="1" ht="24" customHeight="1" spans="1:9">
      <c r="A19" s="11">
        <v>16</v>
      </c>
      <c r="B19" s="11" t="s">
        <v>27</v>
      </c>
      <c r="C19" s="11" t="s">
        <v>10</v>
      </c>
      <c r="D19" s="11" t="s">
        <v>28</v>
      </c>
      <c r="E19" s="11" t="s">
        <v>44</v>
      </c>
      <c r="F19" s="11">
        <v>0.82</v>
      </c>
      <c r="G19" s="13">
        <v>1000</v>
      </c>
      <c r="H19" s="20">
        <f t="shared" si="0"/>
        <v>820</v>
      </c>
      <c r="I19" s="44"/>
    </row>
    <row r="20" s="38" customFormat="1" ht="24" customHeight="1" spans="1:9">
      <c r="A20" s="11">
        <v>17</v>
      </c>
      <c r="B20" s="11" t="s">
        <v>27</v>
      </c>
      <c r="C20" s="11" t="s">
        <v>10</v>
      </c>
      <c r="D20" s="11" t="s">
        <v>28</v>
      </c>
      <c r="E20" s="11" t="s">
        <v>45</v>
      </c>
      <c r="F20" s="11">
        <v>0.92</v>
      </c>
      <c r="G20" s="13">
        <v>1000</v>
      </c>
      <c r="H20" s="20">
        <f t="shared" si="0"/>
        <v>920</v>
      </c>
      <c r="I20" s="44"/>
    </row>
    <row r="21" s="38" customFormat="1" ht="24" customHeight="1" spans="1:9">
      <c r="A21" s="11">
        <v>18</v>
      </c>
      <c r="B21" s="11" t="s">
        <v>27</v>
      </c>
      <c r="C21" s="11" t="s">
        <v>10</v>
      </c>
      <c r="D21" s="11" t="s">
        <v>28</v>
      </c>
      <c r="E21" s="11" t="s">
        <v>46</v>
      </c>
      <c r="F21" s="11">
        <v>0.98</v>
      </c>
      <c r="G21" s="13">
        <v>1000</v>
      </c>
      <c r="H21" s="20">
        <f t="shared" si="0"/>
        <v>980</v>
      </c>
      <c r="I21" s="44"/>
    </row>
    <row r="22" s="38" customFormat="1" ht="24" customHeight="1" spans="1:9">
      <c r="A22" s="11">
        <v>19</v>
      </c>
      <c r="B22" s="11" t="s">
        <v>27</v>
      </c>
      <c r="C22" s="11" t="s">
        <v>10</v>
      </c>
      <c r="D22" s="11" t="s">
        <v>28</v>
      </c>
      <c r="E22" s="11" t="s">
        <v>47</v>
      </c>
      <c r="F22" s="11">
        <v>0.33</v>
      </c>
      <c r="G22" s="13">
        <v>1000</v>
      </c>
      <c r="H22" s="20">
        <f t="shared" si="0"/>
        <v>330</v>
      </c>
      <c r="I22" s="44"/>
    </row>
    <row r="23" s="38" customFormat="1" ht="24" customHeight="1" spans="1:9">
      <c r="A23" s="11">
        <v>20</v>
      </c>
      <c r="B23" s="11" t="s">
        <v>27</v>
      </c>
      <c r="C23" s="11" t="s">
        <v>10</v>
      </c>
      <c r="D23" s="11" t="s">
        <v>28</v>
      </c>
      <c r="E23" s="11" t="s">
        <v>48</v>
      </c>
      <c r="F23" s="11">
        <v>1.01</v>
      </c>
      <c r="G23" s="13">
        <v>1000</v>
      </c>
      <c r="H23" s="20">
        <f t="shared" si="0"/>
        <v>1010</v>
      </c>
      <c r="I23" s="44"/>
    </row>
    <row r="24" s="38" customFormat="1" ht="24" customHeight="1" spans="1:9">
      <c r="A24" s="11">
        <v>21</v>
      </c>
      <c r="B24" s="11" t="s">
        <v>27</v>
      </c>
      <c r="C24" s="11" t="s">
        <v>10</v>
      </c>
      <c r="D24" s="11" t="s">
        <v>28</v>
      </c>
      <c r="E24" s="11" t="s">
        <v>49</v>
      </c>
      <c r="F24" s="11">
        <v>0.2</v>
      </c>
      <c r="G24" s="13">
        <v>1000</v>
      </c>
      <c r="H24" s="20">
        <f t="shared" si="0"/>
        <v>200</v>
      </c>
      <c r="I24" s="44"/>
    </row>
    <row r="25" s="38" customFormat="1" ht="24" customHeight="1" spans="1:9">
      <c r="A25" s="11">
        <v>22</v>
      </c>
      <c r="B25" s="11" t="s">
        <v>27</v>
      </c>
      <c r="C25" s="11" t="s">
        <v>10</v>
      </c>
      <c r="D25" s="11" t="s">
        <v>28</v>
      </c>
      <c r="E25" s="11" t="s">
        <v>50</v>
      </c>
      <c r="F25" s="11">
        <v>0.97</v>
      </c>
      <c r="G25" s="13">
        <v>1000</v>
      </c>
      <c r="H25" s="20">
        <f t="shared" si="0"/>
        <v>970</v>
      </c>
      <c r="I25" s="44"/>
    </row>
    <row r="26" s="38" customFormat="1" ht="24" customHeight="1" spans="1:9">
      <c r="A26" s="11">
        <v>23</v>
      </c>
      <c r="B26" s="11" t="s">
        <v>27</v>
      </c>
      <c r="C26" s="11" t="s">
        <v>10</v>
      </c>
      <c r="D26" s="11" t="s">
        <v>28</v>
      </c>
      <c r="E26" s="11" t="s">
        <v>51</v>
      </c>
      <c r="F26" s="11">
        <v>0.4</v>
      </c>
      <c r="G26" s="13">
        <v>1000</v>
      </c>
      <c r="H26" s="20">
        <f t="shared" si="0"/>
        <v>400</v>
      </c>
      <c r="I26" s="44"/>
    </row>
    <row r="27" s="38" customFormat="1" ht="24" customHeight="1" spans="1:9">
      <c r="A27" s="11">
        <v>24</v>
      </c>
      <c r="B27" s="11" t="s">
        <v>27</v>
      </c>
      <c r="C27" s="11" t="s">
        <v>10</v>
      </c>
      <c r="D27" s="11" t="s">
        <v>28</v>
      </c>
      <c r="E27" s="11" t="s">
        <v>52</v>
      </c>
      <c r="F27" s="11">
        <v>0.42</v>
      </c>
      <c r="G27" s="13">
        <v>1000</v>
      </c>
      <c r="H27" s="20">
        <f t="shared" si="0"/>
        <v>420</v>
      </c>
      <c r="I27" s="44"/>
    </row>
    <row r="28" s="1" customFormat="1" ht="24" customHeight="1" spans="1:9">
      <c r="A28" s="7"/>
      <c r="B28" s="7"/>
      <c r="C28" s="7"/>
      <c r="D28" s="7"/>
      <c r="E28" s="7" t="s">
        <v>53</v>
      </c>
      <c r="F28" s="7">
        <f>SUM(F4:F27)</f>
        <v>18.85</v>
      </c>
      <c r="G28" s="7"/>
      <c r="H28" s="14">
        <f>SUM(H4:H27)</f>
        <v>18850</v>
      </c>
      <c r="I28" s="7"/>
    </row>
    <row r="29" s="1" customFormat="1" ht="35" customHeight="1" spans="2:6">
      <c r="B29" s="8" t="s">
        <v>54</v>
      </c>
      <c r="F29" s="8" t="s">
        <v>55</v>
      </c>
    </row>
  </sheetData>
  <mergeCells count="2">
    <mergeCell ref="A1:I1"/>
    <mergeCell ref="A2:I2"/>
  </mergeCells>
  <pageMargins left="0.751388888888889" right="0.751388888888889" top="1" bottom="1" header="0.5" footer="0.5"/>
  <pageSetup paperSize="9" orientation="landscape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F3" sqref="F$1:G$1048576"/>
    </sheetView>
  </sheetViews>
  <sheetFormatPr defaultColWidth="9" defaultRowHeight="13.5"/>
  <cols>
    <col min="1" max="5" width="9" style="1"/>
    <col min="6" max="8" width="10.6333333333333" style="1" customWidth="1"/>
    <col min="9" max="16384" width="9" style="1"/>
  </cols>
  <sheetData>
    <row r="1" s="50" customFormat="1" ht="27" customHeight="1" spans="1:9">
      <c r="A1" s="3" t="s">
        <v>17</v>
      </c>
      <c r="B1" s="3"/>
      <c r="C1" s="3"/>
      <c r="D1" s="3"/>
      <c r="E1" s="3"/>
      <c r="F1" s="3"/>
      <c r="G1" s="3"/>
      <c r="H1" s="3"/>
      <c r="I1" s="3"/>
    </row>
    <row r="2" s="50" customFormat="1" ht="28" customHeight="1" spans="1:9">
      <c r="A2" s="9" t="s">
        <v>314</v>
      </c>
      <c r="B2" s="9"/>
      <c r="C2" s="9"/>
      <c r="D2" s="9"/>
      <c r="E2" s="9"/>
      <c r="F2" s="9"/>
      <c r="G2" s="9"/>
      <c r="H2" s="9"/>
      <c r="I2" s="9"/>
    </row>
    <row r="3" s="19" customFormat="1" ht="24" customHeight="1" spans="1:9">
      <c r="A3" s="21" t="s">
        <v>19</v>
      </c>
      <c r="B3" s="21" t="s">
        <v>20</v>
      </c>
      <c r="C3" s="21" t="s">
        <v>21</v>
      </c>
      <c r="D3" s="21" t="s">
        <v>22</v>
      </c>
      <c r="E3" s="21" t="s">
        <v>23</v>
      </c>
      <c r="F3" s="21" t="s">
        <v>24</v>
      </c>
      <c r="G3" s="33" t="s">
        <v>25</v>
      </c>
      <c r="H3" s="23" t="s">
        <v>26</v>
      </c>
      <c r="I3" s="35" t="s">
        <v>8</v>
      </c>
    </row>
    <row r="4" s="19" customFormat="1" ht="24" customHeight="1" spans="1:9">
      <c r="A4" s="21">
        <v>1</v>
      </c>
      <c r="B4" s="21" t="s">
        <v>27</v>
      </c>
      <c r="C4" s="21" t="s">
        <v>9</v>
      </c>
      <c r="D4" s="21" t="s">
        <v>206</v>
      </c>
      <c r="E4" s="21" t="s">
        <v>315</v>
      </c>
      <c r="F4" s="21">
        <v>2.58</v>
      </c>
      <c r="G4" s="22">
        <v>1000</v>
      </c>
      <c r="H4" s="23">
        <f t="shared" ref="H4:H12" si="0">G4*F4</f>
        <v>2580</v>
      </c>
      <c r="I4" s="34"/>
    </row>
    <row r="5" s="19" customFormat="1" ht="24" customHeight="1" spans="1:9">
      <c r="A5" s="21">
        <v>2</v>
      </c>
      <c r="B5" s="21" t="s">
        <v>27</v>
      </c>
      <c r="C5" s="21" t="s">
        <v>9</v>
      </c>
      <c r="D5" s="21" t="s">
        <v>206</v>
      </c>
      <c r="E5" s="21" t="s">
        <v>316</v>
      </c>
      <c r="F5" s="21">
        <v>2.16</v>
      </c>
      <c r="G5" s="22">
        <v>1000</v>
      </c>
      <c r="H5" s="23">
        <f t="shared" si="0"/>
        <v>2160</v>
      </c>
      <c r="I5" s="34"/>
    </row>
    <row r="6" s="19" customFormat="1" ht="24" customHeight="1" spans="1:9">
      <c r="A6" s="21">
        <v>3</v>
      </c>
      <c r="B6" s="21" t="s">
        <v>27</v>
      </c>
      <c r="C6" s="21" t="s">
        <v>9</v>
      </c>
      <c r="D6" s="21" t="s">
        <v>206</v>
      </c>
      <c r="E6" s="51" t="s">
        <v>317</v>
      </c>
      <c r="F6" s="21">
        <v>1.047</v>
      </c>
      <c r="G6" s="22">
        <v>1000</v>
      </c>
      <c r="H6" s="23">
        <f t="shared" si="0"/>
        <v>1047</v>
      </c>
      <c r="I6" s="34"/>
    </row>
    <row r="7" s="19" customFormat="1" ht="24" customHeight="1" spans="1:9">
      <c r="A7" s="21">
        <v>4</v>
      </c>
      <c r="B7" s="21" t="s">
        <v>27</v>
      </c>
      <c r="C7" s="21" t="s">
        <v>9</v>
      </c>
      <c r="D7" s="21" t="s">
        <v>206</v>
      </c>
      <c r="E7" s="21" t="s">
        <v>318</v>
      </c>
      <c r="F7" s="21">
        <v>0.2</v>
      </c>
      <c r="G7" s="22">
        <v>1000</v>
      </c>
      <c r="H7" s="23">
        <f t="shared" si="0"/>
        <v>200</v>
      </c>
      <c r="I7" s="34"/>
    </row>
    <row r="8" s="19" customFormat="1" ht="24" customHeight="1" spans="1:9">
      <c r="A8" s="21">
        <v>5</v>
      </c>
      <c r="B8" s="21" t="s">
        <v>27</v>
      </c>
      <c r="C8" s="21" t="s">
        <v>9</v>
      </c>
      <c r="D8" s="21" t="s">
        <v>206</v>
      </c>
      <c r="E8" s="21" t="s">
        <v>319</v>
      </c>
      <c r="F8" s="21">
        <v>0.26</v>
      </c>
      <c r="G8" s="22">
        <v>1000</v>
      </c>
      <c r="H8" s="23">
        <f t="shared" si="0"/>
        <v>260</v>
      </c>
      <c r="I8" s="34"/>
    </row>
    <row r="9" s="19" customFormat="1" ht="24" customHeight="1" spans="1:9">
      <c r="A9" s="21">
        <v>6</v>
      </c>
      <c r="B9" s="21" t="s">
        <v>27</v>
      </c>
      <c r="C9" s="21" t="s">
        <v>9</v>
      </c>
      <c r="D9" s="21" t="s">
        <v>206</v>
      </c>
      <c r="E9" s="21" t="s">
        <v>320</v>
      </c>
      <c r="F9" s="21">
        <v>2.22</v>
      </c>
      <c r="G9" s="22">
        <v>1000</v>
      </c>
      <c r="H9" s="23">
        <f t="shared" si="0"/>
        <v>2220</v>
      </c>
      <c r="I9" s="34"/>
    </row>
    <row r="10" s="19" customFormat="1" ht="24" customHeight="1" spans="1:9">
      <c r="A10" s="21">
        <v>7</v>
      </c>
      <c r="B10" s="21" t="s">
        <v>27</v>
      </c>
      <c r="C10" s="21" t="s">
        <v>9</v>
      </c>
      <c r="D10" s="21" t="s">
        <v>206</v>
      </c>
      <c r="E10" s="51" t="s">
        <v>321</v>
      </c>
      <c r="F10" s="21">
        <v>0.933</v>
      </c>
      <c r="G10" s="22">
        <v>1000</v>
      </c>
      <c r="H10" s="23">
        <f t="shared" si="0"/>
        <v>933</v>
      </c>
      <c r="I10" s="34"/>
    </row>
    <row r="11" s="19" customFormat="1" ht="24" customHeight="1" spans="1:9">
      <c r="A11" s="21">
        <v>8</v>
      </c>
      <c r="B11" s="21" t="s">
        <v>27</v>
      </c>
      <c r="C11" s="21" t="s">
        <v>9</v>
      </c>
      <c r="D11" s="21" t="s">
        <v>206</v>
      </c>
      <c r="E11" s="21" t="s">
        <v>322</v>
      </c>
      <c r="F11" s="21">
        <v>3.1</v>
      </c>
      <c r="G11" s="22">
        <v>1000</v>
      </c>
      <c r="H11" s="23">
        <f t="shared" si="0"/>
        <v>3100</v>
      </c>
      <c r="I11" s="34"/>
    </row>
    <row r="12" s="19" customFormat="1" ht="24" customHeight="1" spans="1:9">
      <c r="A12" s="34"/>
      <c r="B12" s="34"/>
      <c r="C12" s="34"/>
      <c r="D12" s="34"/>
      <c r="E12" s="35" t="s">
        <v>53</v>
      </c>
      <c r="F12" s="35">
        <f>SUM(F4:F11)</f>
        <v>12.5</v>
      </c>
      <c r="G12" s="22">
        <v>1000</v>
      </c>
      <c r="H12" s="35">
        <f t="shared" si="0"/>
        <v>12500</v>
      </c>
      <c r="I12" s="34"/>
    </row>
    <row r="13" s="19" customFormat="1" spans="2:6">
      <c r="B13" s="19" t="s">
        <v>54</v>
      </c>
      <c r="F13" s="19" t="s">
        <v>55</v>
      </c>
    </row>
  </sheetData>
  <mergeCells count="2">
    <mergeCell ref="A1:I1"/>
    <mergeCell ref="A2:I2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7"/>
  <sheetViews>
    <sheetView workbookViewId="0">
      <selection activeCell="E1" sqref="E$1:E$1048576"/>
    </sheetView>
  </sheetViews>
  <sheetFormatPr defaultColWidth="9" defaultRowHeight="25" customHeight="1" outlineLevelRow="6" outlineLevelCol="7"/>
  <cols>
    <col min="1" max="1" width="9" style="10"/>
    <col min="2" max="2" width="12.3333333333333" style="10" customWidth="1"/>
    <col min="3" max="3" width="13.225" style="10" customWidth="1"/>
    <col min="4" max="4" width="12.6666666666667" style="10" customWidth="1"/>
    <col min="5" max="5" width="14.8916666666667" style="8" customWidth="1"/>
    <col min="6" max="6" width="14.3333333333333" style="48" customWidth="1"/>
    <col min="7" max="7" width="14.6666666666667" style="49" customWidth="1"/>
    <col min="8" max="8" width="10" style="8" customWidth="1"/>
    <col min="9" max="16384" width="9" style="8"/>
  </cols>
  <sheetData>
    <row r="2" s="8" customFormat="1" ht="55" customHeight="1" spans="1:8">
      <c r="A2" s="3" t="s">
        <v>125</v>
      </c>
      <c r="B2" s="3"/>
      <c r="C2" s="3"/>
      <c r="D2" s="3"/>
      <c r="E2" s="3"/>
      <c r="F2" s="3"/>
      <c r="G2" s="3"/>
      <c r="H2" s="3"/>
    </row>
    <row r="3" s="8" customFormat="1" customHeight="1" spans="1:8">
      <c r="A3" s="9" t="s">
        <v>323</v>
      </c>
      <c r="B3" s="9"/>
      <c r="C3" s="9"/>
      <c r="D3" s="9"/>
      <c r="E3" s="9"/>
      <c r="F3" s="9"/>
      <c r="G3" s="9"/>
      <c r="H3" s="9"/>
    </row>
    <row r="4" s="8" customFormat="1" customHeight="1" spans="1:8">
      <c r="A4" s="11" t="s">
        <v>19</v>
      </c>
      <c r="B4" s="11" t="s">
        <v>20</v>
      </c>
      <c r="C4" s="11" t="s">
        <v>21</v>
      </c>
      <c r="D4" s="11" t="s">
        <v>22</v>
      </c>
      <c r="E4" s="11" t="s">
        <v>24</v>
      </c>
      <c r="F4" s="12" t="s">
        <v>25</v>
      </c>
      <c r="G4" s="13" t="s">
        <v>26</v>
      </c>
      <c r="H4" s="15" t="s">
        <v>8</v>
      </c>
    </row>
    <row r="5" s="8" customFormat="1" customHeight="1" spans="1:8">
      <c r="A5" s="15">
        <v>1</v>
      </c>
      <c r="B5" s="15" t="s">
        <v>27</v>
      </c>
      <c r="C5" s="15" t="s">
        <v>9</v>
      </c>
      <c r="D5" s="15" t="s">
        <v>183</v>
      </c>
      <c r="E5" s="11">
        <v>1.315</v>
      </c>
      <c r="F5" s="13">
        <v>1000</v>
      </c>
      <c r="G5" s="16">
        <f>E5*F5</f>
        <v>1315</v>
      </c>
      <c r="H5" s="17"/>
    </row>
    <row r="6" s="8" customFormat="1" customHeight="1" spans="1:8">
      <c r="A6" s="15"/>
      <c r="B6" s="15" t="s">
        <v>53</v>
      </c>
      <c r="C6" s="15"/>
      <c r="D6" s="15"/>
      <c r="E6" s="15">
        <f>SUM(E5:E5)</f>
        <v>1.315</v>
      </c>
      <c r="F6" s="40"/>
      <c r="G6" s="16">
        <f>SUM(G5:G5)</f>
        <v>1315</v>
      </c>
      <c r="H6" s="17"/>
    </row>
    <row r="7" s="8" customFormat="1" ht="26" customHeight="1" spans="1:5">
      <c r="A7" s="8" t="s">
        <v>54</v>
      </c>
      <c r="E7" s="8" t="s">
        <v>55</v>
      </c>
    </row>
  </sheetData>
  <mergeCells count="2">
    <mergeCell ref="A2:H2"/>
    <mergeCell ref="A3:H3"/>
  </mergeCells>
  <pageMargins left="0.75" right="0.75" top="1" bottom="1" header="0.5" footer="0.5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D11" sqref="D11"/>
    </sheetView>
  </sheetViews>
  <sheetFormatPr defaultColWidth="9" defaultRowHeight="13.5" outlineLevelCol="6"/>
  <cols>
    <col min="1" max="2" width="11" style="1" customWidth="1"/>
    <col min="3" max="4" width="18.1333333333333" style="1" customWidth="1"/>
    <col min="5" max="5" width="14.3833333333333" style="1" customWidth="1"/>
    <col min="6" max="6" width="33.25" style="1" customWidth="1"/>
    <col min="7" max="16384" width="9" style="1"/>
  </cols>
  <sheetData>
    <row r="1" s="1" customFormat="1" ht="38" customHeight="1" spans="1:7">
      <c r="A1" s="3" t="s">
        <v>324</v>
      </c>
      <c r="B1" s="3"/>
      <c r="C1" s="3"/>
      <c r="D1" s="3"/>
      <c r="E1" s="3"/>
      <c r="F1" s="3"/>
      <c r="G1" s="3"/>
    </row>
    <row r="2" s="1" customFormat="1" ht="38" customHeight="1" spans="1:7">
      <c r="A2" s="4" t="s">
        <v>129</v>
      </c>
      <c r="B2" s="4" t="s">
        <v>3</v>
      </c>
      <c r="C2" s="4" t="s">
        <v>130</v>
      </c>
      <c r="D2" s="4" t="s">
        <v>131</v>
      </c>
      <c r="E2" s="4" t="s">
        <v>25</v>
      </c>
      <c r="F2" s="4" t="s">
        <v>26</v>
      </c>
      <c r="G2" s="14" t="s">
        <v>8</v>
      </c>
    </row>
    <row r="3" s="1" customFormat="1" ht="38" customHeight="1" spans="1:7">
      <c r="A3" s="5" t="s">
        <v>135</v>
      </c>
      <c r="B3" s="5">
        <v>16</v>
      </c>
      <c r="C3" s="5">
        <v>18.11</v>
      </c>
      <c r="D3" s="5">
        <v>0</v>
      </c>
      <c r="E3" s="6">
        <v>1000</v>
      </c>
      <c r="F3" s="6">
        <f t="shared" ref="F3:F6" si="0">(C3+D3)*E3</f>
        <v>18110</v>
      </c>
      <c r="G3" s="7"/>
    </row>
    <row r="4" s="1" customFormat="1" ht="38" customHeight="1" spans="1:7">
      <c r="A4" s="5" t="s">
        <v>183</v>
      </c>
      <c r="B4" s="5">
        <v>33</v>
      </c>
      <c r="C4" s="5">
        <v>58.075</v>
      </c>
      <c r="D4" s="11">
        <v>1.315</v>
      </c>
      <c r="E4" s="6">
        <v>1000</v>
      </c>
      <c r="F4" s="6">
        <f t="shared" si="0"/>
        <v>59390</v>
      </c>
      <c r="G4" s="7"/>
    </row>
    <row r="5" s="1" customFormat="1" ht="38" customHeight="1" spans="1:7">
      <c r="A5" s="5" t="s">
        <v>206</v>
      </c>
      <c r="B5" s="5">
        <v>8</v>
      </c>
      <c r="C5" s="5">
        <v>12.5</v>
      </c>
      <c r="D5" s="5">
        <v>0</v>
      </c>
      <c r="E5" s="6">
        <v>1000</v>
      </c>
      <c r="F5" s="6">
        <f t="shared" si="0"/>
        <v>12500</v>
      </c>
      <c r="G5" s="7"/>
    </row>
    <row r="6" s="1" customFormat="1" ht="38" customHeight="1" spans="1:7">
      <c r="A6" s="4" t="s">
        <v>53</v>
      </c>
      <c r="B6" s="4">
        <f>SUM(B3:B5)</f>
        <v>57</v>
      </c>
      <c r="C6" s="4">
        <f>SUM(C3:C5)</f>
        <v>88.685</v>
      </c>
      <c r="D6" s="4">
        <f>SUM(D3:D5)</f>
        <v>1.315</v>
      </c>
      <c r="E6" s="6">
        <v>1000</v>
      </c>
      <c r="F6" s="6">
        <f t="shared" si="0"/>
        <v>90000</v>
      </c>
      <c r="G6" s="7"/>
    </row>
    <row r="7" s="1" customFormat="1" ht="38" customHeight="1" spans="1:1">
      <c r="A7" s="1" t="s">
        <v>325</v>
      </c>
    </row>
    <row r="8" s="8" customFormat="1" ht="26" customHeight="1" spans="1:6">
      <c r="A8" s="8" t="s">
        <v>54</v>
      </c>
      <c r="F8" s="8" t="s">
        <v>55</v>
      </c>
    </row>
    <row r="9" s="1" customFormat="1" ht="38" customHeight="1"/>
    <row r="10" s="1" customFormat="1" ht="38" customHeight="1"/>
    <row r="11" s="1" customFormat="1" ht="38" customHeight="1"/>
    <row r="12" s="1" customFormat="1" ht="38" customHeight="1"/>
    <row r="13" s="1" customFormat="1" ht="38" customHeight="1"/>
  </sheetData>
  <mergeCells count="1">
    <mergeCell ref="A1:G1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4"/>
  <sheetViews>
    <sheetView workbookViewId="0">
      <selection activeCell="F3" sqref="F$1:G$1048576"/>
    </sheetView>
  </sheetViews>
  <sheetFormatPr defaultColWidth="9" defaultRowHeight="13.5"/>
  <cols>
    <col min="1" max="1" width="5.13333333333333" style="1" customWidth="1"/>
    <col min="2" max="2" width="8.88333333333333" style="1" customWidth="1"/>
    <col min="3" max="3" width="7.75" style="1" customWidth="1"/>
    <col min="4" max="4" width="7.13333333333333" style="1" customWidth="1"/>
    <col min="5" max="5" width="10.25" style="1" customWidth="1"/>
    <col min="6" max="6" width="7.88333333333333" style="1" customWidth="1"/>
    <col min="7" max="7" width="10.75" style="1" customWidth="1"/>
    <col min="8" max="8" width="12" style="1" customWidth="1"/>
    <col min="9" max="16384" width="9" style="1"/>
  </cols>
  <sheetData>
    <row r="1" s="1" customFormat="1" ht="27" customHeight="1" spans="1:9">
      <c r="A1" s="3" t="s">
        <v>17</v>
      </c>
      <c r="B1" s="3"/>
      <c r="C1" s="3"/>
      <c r="D1" s="3"/>
      <c r="E1" s="3"/>
      <c r="F1" s="3"/>
      <c r="G1" s="3"/>
      <c r="H1" s="3"/>
      <c r="I1" s="3"/>
    </row>
    <row r="2" s="1" customFormat="1" ht="15" customHeight="1" spans="1:9">
      <c r="A2" s="9" t="s">
        <v>326</v>
      </c>
      <c r="B2" s="9"/>
      <c r="C2" s="9"/>
      <c r="D2" s="9"/>
      <c r="E2" s="9"/>
      <c r="F2" s="9"/>
      <c r="G2" s="9"/>
      <c r="H2" s="9"/>
      <c r="I2" s="9"/>
    </row>
    <row r="3" s="19" customFormat="1" ht="24" customHeight="1" spans="1:9">
      <c r="A3" s="21" t="s">
        <v>19</v>
      </c>
      <c r="B3" s="21" t="s">
        <v>20</v>
      </c>
      <c r="C3" s="21" t="s">
        <v>21</v>
      </c>
      <c r="D3" s="21" t="s">
        <v>22</v>
      </c>
      <c r="E3" s="21" t="s">
        <v>23</v>
      </c>
      <c r="F3" s="21" t="s">
        <v>24</v>
      </c>
      <c r="G3" s="33" t="s">
        <v>25</v>
      </c>
      <c r="H3" s="23" t="s">
        <v>26</v>
      </c>
      <c r="I3" s="35" t="s">
        <v>8</v>
      </c>
    </row>
    <row r="4" s="18" customFormat="1" ht="24" customHeight="1" spans="1:9">
      <c r="A4" s="21">
        <v>1</v>
      </c>
      <c r="B4" s="21" t="s">
        <v>27</v>
      </c>
      <c r="C4" s="21" t="s">
        <v>11</v>
      </c>
      <c r="D4" s="21" t="s">
        <v>327</v>
      </c>
      <c r="E4" s="21" t="s">
        <v>328</v>
      </c>
      <c r="F4" s="21">
        <v>0.08</v>
      </c>
      <c r="G4" s="22">
        <v>1000</v>
      </c>
      <c r="H4" s="23">
        <f t="shared" ref="H4:H15" si="0">F4*G4</f>
        <v>80</v>
      </c>
      <c r="I4" s="28"/>
    </row>
    <row r="5" s="18" customFormat="1" ht="24" customHeight="1" spans="1:9">
      <c r="A5" s="21">
        <v>2</v>
      </c>
      <c r="B5" s="21" t="s">
        <v>27</v>
      </c>
      <c r="C5" s="21" t="s">
        <v>11</v>
      </c>
      <c r="D5" s="21" t="s">
        <v>327</v>
      </c>
      <c r="E5" s="21" t="s">
        <v>329</v>
      </c>
      <c r="F5" s="21">
        <v>0.09</v>
      </c>
      <c r="G5" s="22">
        <v>1000</v>
      </c>
      <c r="H5" s="23">
        <f t="shared" si="0"/>
        <v>90</v>
      </c>
      <c r="I5" s="28"/>
    </row>
    <row r="6" s="18" customFormat="1" ht="24" customHeight="1" spans="1:9">
      <c r="A6" s="21">
        <v>3</v>
      </c>
      <c r="B6" s="21" t="s">
        <v>27</v>
      </c>
      <c r="C6" s="21" t="s">
        <v>11</v>
      </c>
      <c r="D6" s="21" t="s">
        <v>327</v>
      </c>
      <c r="E6" s="21" t="s">
        <v>330</v>
      </c>
      <c r="F6" s="21">
        <f>1.7+0.1</f>
        <v>1.8</v>
      </c>
      <c r="G6" s="22">
        <v>1000</v>
      </c>
      <c r="H6" s="23">
        <f t="shared" si="0"/>
        <v>1800</v>
      </c>
      <c r="I6" s="28"/>
    </row>
    <row r="7" s="18" customFormat="1" ht="24" customHeight="1" spans="1:9">
      <c r="A7" s="21">
        <v>4</v>
      </c>
      <c r="B7" s="21" t="s">
        <v>27</v>
      </c>
      <c r="C7" s="21" t="s">
        <v>11</v>
      </c>
      <c r="D7" s="21" t="s">
        <v>327</v>
      </c>
      <c r="E7" s="21" t="s">
        <v>217</v>
      </c>
      <c r="F7" s="21">
        <v>1.16</v>
      </c>
      <c r="G7" s="22">
        <v>1000</v>
      </c>
      <c r="H7" s="23">
        <f t="shared" si="0"/>
        <v>1160</v>
      </c>
      <c r="I7" s="28"/>
    </row>
    <row r="8" s="18" customFormat="1" ht="24" customHeight="1" spans="1:9">
      <c r="A8" s="21">
        <v>5</v>
      </c>
      <c r="B8" s="21" t="s">
        <v>27</v>
      </c>
      <c r="C8" s="21" t="s">
        <v>11</v>
      </c>
      <c r="D8" s="21" t="s">
        <v>327</v>
      </c>
      <c r="E8" s="21" t="s">
        <v>331</v>
      </c>
      <c r="F8" s="21">
        <f>0.42+1</f>
        <v>1.42</v>
      </c>
      <c r="G8" s="22">
        <v>1000</v>
      </c>
      <c r="H8" s="23">
        <f t="shared" si="0"/>
        <v>1420</v>
      </c>
      <c r="I8" s="28"/>
    </row>
    <row r="9" s="18" customFormat="1" ht="24" customHeight="1" spans="1:9">
      <c r="A9" s="21">
        <v>6</v>
      </c>
      <c r="B9" s="21" t="s">
        <v>27</v>
      </c>
      <c r="C9" s="21" t="s">
        <v>11</v>
      </c>
      <c r="D9" s="21" t="s">
        <v>327</v>
      </c>
      <c r="E9" s="21" t="s">
        <v>332</v>
      </c>
      <c r="F9" s="21">
        <v>0.47</v>
      </c>
      <c r="G9" s="22">
        <v>1000</v>
      </c>
      <c r="H9" s="23">
        <f t="shared" si="0"/>
        <v>470</v>
      </c>
      <c r="I9" s="28"/>
    </row>
    <row r="10" s="18" customFormat="1" ht="24" customHeight="1" spans="1:9">
      <c r="A10" s="21">
        <v>7</v>
      </c>
      <c r="B10" s="21" t="s">
        <v>27</v>
      </c>
      <c r="C10" s="21" t="s">
        <v>11</v>
      </c>
      <c r="D10" s="21" t="s">
        <v>327</v>
      </c>
      <c r="E10" s="21" t="s">
        <v>333</v>
      </c>
      <c r="F10" s="21">
        <v>0.06</v>
      </c>
      <c r="G10" s="22">
        <v>1000</v>
      </c>
      <c r="H10" s="23">
        <f t="shared" si="0"/>
        <v>60</v>
      </c>
      <c r="I10" s="28"/>
    </row>
    <row r="11" s="18" customFormat="1" ht="24" customHeight="1" spans="1:9">
      <c r="A11" s="21">
        <v>8</v>
      </c>
      <c r="B11" s="21" t="s">
        <v>27</v>
      </c>
      <c r="C11" s="21" t="s">
        <v>11</v>
      </c>
      <c r="D11" s="21" t="s">
        <v>327</v>
      </c>
      <c r="E11" s="21" t="s">
        <v>334</v>
      </c>
      <c r="F11" s="21">
        <v>0.09</v>
      </c>
      <c r="G11" s="22">
        <v>1000</v>
      </c>
      <c r="H11" s="23">
        <f t="shared" si="0"/>
        <v>90</v>
      </c>
      <c r="I11" s="28"/>
    </row>
    <row r="12" s="18" customFormat="1" ht="24" customHeight="1" spans="1:9">
      <c r="A12" s="21">
        <v>9</v>
      </c>
      <c r="B12" s="21" t="s">
        <v>27</v>
      </c>
      <c r="C12" s="21" t="s">
        <v>11</v>
      </c>
      <c r="D12" s="21" t="s">
        <v>327</v>
      </c>
      <c r="E12" s="21" t="s">
        <v>335</v>
      </c>
      <c r="F12" s="21">
        <v>1.09</v>
      </c>
      <c r="G12" s="22">
        <v>1000</v>
      </c>
      <c r="H12" s="23">
        <f t="shared" si="0"/>
        <v>1090</v>
      </c>
      <c r="I12" s="28"/>
    </row>
    <row r="13" s="18" customFormat="1" ht="24" customHeight="1" spans="1:9">
      <c r="A13" s="21">
        <v>10</v>
      </c>
      <c r="B13" s="21" t="s">
        <v>27</v>
      </c>
      <c r="C13" s="21" t="s">
        <v>11</v>
      </c>
      <c r="D13" s="21" t="s">
        <v>327</v>
      </c>
      <c r="E13" s="21" t="s">
        <v>336</v>
      </c>
      <c r="F13" s="21">
        <v>0.47</v>
      </c>
      <c r="G13" s="22">
        <v>1000</v>
      </c>
      <c r="H13" s="23">
        <f t="shared" si="0"/>
        <v>470</v>
      </c>
      <c r="I13" s="28"/>
    </row>
    <row r="14" s="18" customFormat="1" ht="24" customHeight="1" spans="1:9">
      <c r="A14" s="21">
        <v>11</v>
      </c>
      <c r="B14" s="21" t="s">
        <v>27</v>
      </c>
      <c r="C14" s="21" t="s">
        <v>11</v>
      </c>
      <c r="D14" s="21" t="s">
        <v>327</v>
      </c>
      <c r="E14" s="21" t="s">
        <v>337</v>
      </c>
      <c r="F14" s="21">
        <v>2.35</v>
      </c>
      <c r="G14" s="22">
        <v>1000</v>
      </c>
      <c r="H14" s="23">
        <f t="shared" si="0"/>
        <v>2350</v>
      </c>
      <c r="I14" s="28"/>
    </row>
    <row r="15" s="18" customFormat="1" ht="24" customHeight="1" spans="1:9">
      <c r="A15" s="21">
        <v>12</v>
      </c>
      <c r="B15" s="21" t="s">
        <v>27</v>
      </c>
      <c r="C15" s="21" t="s">
        <v>11</v>
      </c>
      <c r="D15" s="21" t="s">
        <v>327</v>
      </c>
      <c r="E15" s="21" t="s">
        <v>338</v>
      </c>
      <c r="F15" s="21">
        <v>0.12</v>
      </c>
      <c r="G15" s="22">
        <v>1000</v>
      </c>
      <c r="H15" s="23">
        <f t="shared" si="0"/>
        <v>120</v>
      </c>
      <c r="I15" s="28"/>
    </row>
    <row r="16" s="18" customFormat="1" ht="22" customHeight="1" spans="1:9">
      <c r="A16" s="21"/>
      <c r="B16" s="21"/>
      <c r="C16" s="21"/>
      <c r="D16" s="21"/>
      <c r="E16" s="21" t="s">
        <v>53</v>
      </c>
      <c r="F16" s="30">
        <f>SUM(F4:F15)</f>
        <v>9.2</v>
      </c>
      <c r="G16" s="31"/>
      <c r="H16" s="32">
        <f>SUM(H4:H15)</f>
        <v>9200</v>
      </c>
      <c r="I16" s="28"/>
    </row>
    <row r="17" s="19" customFormat="1" spans="2:6">
      <c r="B17" s="19" t="s">
        <v>54</v>
      </c>
      <c r="F17" s="19" t="s">
        <v>55</v>
      </c>
    </row>
    <row r="18" s="19" customFormat="1"/>
    <row r="19" s="19" customFormat="1"/>
    <row r="20" s="19" customFormat="1"/>
    <row r="21" s="19" customFormat="1"/>
    <row r="22" s="19" customFormat="1"/>
    <row r="23" s="19" customFormat="1"/>
    <row r="24" s="19" customFormat="1"/>
    <row r="197" s="1" customFormat="1" spans="6:8">
      <c r="F197" s="46"/>
      <c r="G197" s="47"/>
      <c r="H197" s="47"/>
    </row>
    <row r="198" s="1" customFormat="1" spans="6:8">
      <c r="F198" s="47"/>
      <c r="G198" s="47"/>
      <c r="H198" s="47"/>
    </row>
    <row r="199" s="1" customFormat="1" spans="6:8">
      <c r="F199" s="47"/>
      <c r="G199" s="47"/>
      <c r="H199" s="47"/>
    </row>
    <row r="200" s="1" customFormat="1" spans="6:8">
      <c r="F200" s="47"/>
      <c r="G200" s="47"/>
      <c r="H200" s="47"/>
    </row>
    <row r="201" s="1" customFormat="1" spans="6:8">
      <c r="F201" s="47"/>
      <c r="G201" s="47"/>
      <c r="H201" s="47"/>
    </row>
    <row r="202" s="1" customFormat="1" spans="6:8">
      <c r="F202" s="47"/>
      <c r="G202" s="47"/>
      <c r="H202" s="47"/>
    </row>
    <row r="203" s="1" customFormat="1" spans="6:8">
      <c r="F203" s="47"/>
      <c r="G203" s="47"/>
      <c r="H203" s="47"/>
    </row>
    <row r="204" s="1" customFormat="1" spans="6:8">
      <c r="F204" s="47"/>
      <c r="G204" s="47"/>
      <c r="H204" s="47"/>
    </row>
    <row r="205" s="1" customFormat="1" spans="6:8">
      <c r="F205" s="47"/>
      <c r="G205" s="47"/>
      <c r="H205" s="47"/>
    </row>
    <row r="206" s="1" customFormat="1" spans="6:8">
      <c r="F206" s="47"/>
      <c r="G206" s="47"/>
      <c r="H206" s="47"/>
    </row>
    <row r="207" s="1" customFormat="1" spans="6:8">
      <c r="F207" s="47"/>
      <c r="G207" s="47"/>
      <c r="H207" s="47"/>
    </row>
    <row r="208" s="1" customFormat="1" spans="6:8">
      <c r="F208" s="47"/>
      <c r="G208" s="47"/>
      <c r="H208" s="47"/>
    </row>
    <row r="209" s="1" customFormat="1" spans="6:8">
      <c r="F209" s="47"/>
      <c r="G209" s="47"/>
      <c r="H209" s="47"/>
    </row>
    <row r="210" s="1" customFormat="1" spans="6:8">
      <c r="F210" s="47"/>
      <c r="G210" s="47"/>
      <c r="H210" s="47"/>
    </row>
    <row r="211" s="1" customFormat="1" spans="6:8">
      <c r="F211" s="47"/>
      <c r="G211" s="47"/>
      <c r="H211" s="47"/>
    </row>
    <row r="212" s="1" customFormat="1" spans="6:8">
      <c r="F212" s="47"/>
      <c r="G212" s="47"/>
      <c r="H212" s="47"/>
    </row>
    <row r="213" s="1" customFormat="1" spans="6:8">
      <c r="F213" s="47"/>
      <c r="G213" s="47"/>
      <c r="H213" s="47"/>
    </row>
    <row r="214" s="1" customFormat="1" spans="6:8">
      <c r="F214" s="47"/>
      <c r="G214" s="47"/>
      <c r="H214" s="47"/>
    </row>
    <row r="215" s="1" customFormat="1" spans="6:8">
      <c r="F215" s="47"/>
      <c r="G215" s="47"/>
      <c r="H215" s="47"/>
    </row>
    <row r="216" s="1" customFormat="1" spans="6:8">
      <c r="F216" s="47"/>
      <c r="G216" s="47"/>
      <c r="H216" s="47"/>
    </row>
    <row r="217" s="1" customFormat="1" spans="6:8">
      <c r="F217" s="47"/>
      <c r="G217" s="47"/>
      <c r="H217" s="47"/>
    </row>
    <row r="218" s="1" customFormat="1" spans="6:8">
      <c r="F218" s="47"/>
      <c r="G218" s="47"/>
      <c r="H218" s="47"/>
    </row>
    <row r="219" s="1" customFormat="1" spans="6:8">
      <c r="F219" s="47"/>
      <c r="G219" s="47"/>
      <c r="H219" s="47"/>
    </row>
    <row r="220" s="1" customFormat="1" spans="6:8">
      <c r="F220" s="47"/>
      <c r="G220" s="47"/>
      <c r="H220" s="47"/>
    </row>
    <row r="221" s="1" customFormat="1" spans="6:8">
      <c r="F221" s="47"/>
      <c r="G221" s="47"/>
      <c r="H221" s="47"/>
    </row>
    <row r="222" s="1" customFormat="1" spans="6:8">
      <c r="F222" s="47"/>
      <c r="G222" s="47"/>
      <c r="H222" s="47"/>
    </row>
    <row r="223" s="1" customFormat="1" spans="6:8">
      <c r="F223" s="47"/>
      <c r="G223" s="47"/>
      <c r="H223" s="47"/>
    </row>
    <row r="224" s="1" customFormat="1" spans="6:8">
      <c r="F224" s="47"/>
      <c r="G224" s="47"/>
      <c r="H224" s="47"/>
    </row>
    <row r="225" s="1" customFormat="1" spans="6:8">
      <c r="F225" s="47"/>
      <c r="G225" s="47"/>
      <c r="H225" s="47"/>
    </row>
    <row r="226" s="1" customFormat="1" spans="6:8">
      <c r="F226" s="47"/>
      <c r="G226" s="47"/>
      <c r="H226" s="47"/>
    </row>
    <row r="227" s="1" customFormat="1" spans="6:8">
      <c r="F227" s="47"/>
      <c r="G227" s="47"/>
      <c r="H227" s="47"/>
    </row>
    <row r="228" s="1" customFormat="1" spans="6:8">
      <c r="F228" s="47"/>
      <c r="G228" s="47"/>
      <c r="H228" s="47"/>
    </row>
    <row r="229" s="1" customFormat="1" spans="6:8">
      <c r="F229" s="47"/>
      <c r="G229" s="47"/>
      <c r="H229" s="47"/>
    </row>
    <row r="230" s="1" customFormat="1" spans="6:8">
      <c r="F230" s="47"/>
      <c r="G230" s="47"/>
      <c r="H230" s="47"/>
    </row>
    <row r="231" s="1" customFormat="1" spans="6:8">
      <c r="F231" s="47"/>
      <c r="G231" s="47"/>
      <c r="H231" s="47"/>
    </row>
    <row r="232" s="1" customFormat="1" spans="6:8">
      <c r="F232" s="47"/>
      <c r="G232" s="47"/>
      <c r="H232" s="47"/>
    </row>
    <row r="233" s="1" customFormat="1" spans="6:8">
      <c r="F233" s="47"/>
      <c r="G233" s="47"/>
      <c r="H233" s="47"/>
    </row>
    <row r="234" s="1" customFormat="1" spans="6:8">
      <c r="F234" s="47"/>
      <c r="G234" s="47"/>
      <c r="H234" s="47"/>
    </row>
    <row r="235" s="1" customFormat="1" spans="6:8">
      <c r="F235" s="47"/>
      <c r="G235" s="47"/>
      <c r="H235" s="47"/>
    </row>
    <row r="236" s="1" customFormat="1" spans="6:8">
      <c r="F236" s="47"/>
      <c r="G236" s="47"/>
      <c r="H236" s="47"/>
    </row>
    <row r="237" s="1" customFormat="1" spans="6:8">
      <c r="F237" s="47"/>
      <c r="G237" s="47"/>
      <c r="H237" s="47"/>
    </row>
    <row r="238" s="1" customFormat="1" spans="6:8">
      <c r="F238" s="47"/>
      <c r="G238" s="47"/>
      <c r="H238" s="47"/>
    </row>
    <row r="239" s="1" customFormat="1" spans="6:8">
      <c r="F239" s="47"/>
      <c r="G239" s="47"/>
      <c r="H239" s="47"/>
    </row>
    <row r="240" s="1" customFormat="1" spans="6:8">
      <c r="F240" s="47"/>
      <c r="G240" s="47"/>
      <c r="H240" s="47"/>
    </row>
    <row r="241" s="1" customFormat="1" spans="6:8">
      <c r="F241" s="47"/>
      <c r="G241" s="47"/>
      <c r="H241" s="47"/>
    </row>
    <row r="242" s="1" customFormat="1" spans="6:8">
      <c r="F242" s="47"/>
      <c r="G242" s="47"/>
      <c r="H242" s="47"/>
    </row>
    <row r="243" s="1" customFormat="1" spans="6:8">
      <c r="F243" s="47"/>
      <c r="G243" s="47"/>
      <c r="H243" s="47"/>
    </row>
    <row r="244" s="1" customFormat="1" spans="6:8">
      <c r="F244" s="47"/>
      <c r="G244" s="47"/>
      <c r="H244" s="47"/>
    </row>
    <row r="245" s="1" customFormat="1" spans="6:8">
      <c r="F245" s="47"/>
      <c r="G245" s="47"/>
      <c r="H245" s="47"/>
    </row>
    <row r="246" s="1" customFormat="1" spans="6:8">
      <c r="F246" s="47"/>
      <c r="G246" s="47"/>
      <c r="H246" s="47"/>
    </row>
    <row r="247" s="1" customFormat="1" spans="6:8">
      <c r="F247" s="47"/>
      <c r="G247" s="47"/>
      <c r="H247" s="47"/>
    </row>
    <row r="248" s="1" customFormat="1" spans="6:8">
      <c r="F248" s="47"/>
      <c r="G248" s="47"/>
      <c r="H248" s="47"/>
    </row>
    <row r="249" s="1" customFormat="1" spans="6:8">
      <c r="F249" s="47"/>
      <c r="G249" s="47"/>
      <c r="H249" s="47"/>
    </row>
    <row r="250" s="1" customFormat="1" spans="6:8">
      <c r="F250" s="47"/>
      <c r="G250" s="47"/>
      <c r="H250" s="47"/>
    </row>
    <row r="251" s="1" customFormat="1" spans="6:8">
      <c r="F251" s="47"/>
      <c r="G251" s="47"/>
      <c r="H251" s="47"/>
    </row>
    <row r="252" s="1" customFormat="1" spans="6:8">
      <c r="F252" s="47"/>
      <c r="G252" s="47"/>
      <c r="H252" s="47"/>
    </row>
    <row r="253" s="1" customFormat="1" spans="6:8">
      <c r="F253" s="47"/>
      <c r="G253" s="47"/>
      <c r="H253" s="47"/>
    </row>
    <row r="254" s="1" customFormat="1" spans="6:8">
      <c r="F254" s="47"/>
      <c r="G254" s="47"/>
      <c r="H254" s="47"/>
    </row>
    <row r="255" s="1" customFormat="1" spans="6:8">
      <c r="F255" s="47"/>
      <c r="G255" s="47"/>
      <c r="H255" s="47"/>
    </row>
    <row r="256" s="1" customFormat="1" spans="6:8">
      <c r="F256" s="47"/>
      <c r="G256" s="47"/>
      <c r="H256" s="47"/>
    </row>
    <row r="257" s="1" customFormat="1" spans="6:8">
      <c r="F257" s="47"/>
      <c r="G257" s="47"/>
      <c r="H257" s="47"/>
    </row>
    <row r="258" s="1" customFormat="1" spans="6:8">
      <c r="F258" s="47"/>
      <c r="G258" s="47"/>
      <c r="H258" s="47"/>
    </row>
    <row r="259" s="1" customFormat="1" spans="6:8">
      <c r="F259" s="47"/>
      <c r="G259" s="47"/>
      <c r="H259" s="47"/>
    </row>
    <row r="260" s="1" customFormat="1" spans="6:8">
      <c r="F260" s="47"/>
      <c r="G260" s="47"/>
      <c r="H260" s="47"/>
    </row>
    <row r="261" s="1" customFormat="1" spans="6:8">
      <c r="F261" s="47"/>
      <c r="G261" s="47"/>
      <c r="H261" s="47"/>
    </row>
    <row r="262" s="1" customFormat="1" spans="6:8">
      <c r="F262" s="47"/>
      <c r="G262" s="47"/>
      <c r="H262" s="47"/>
    </row>
    <row r="263" s="1" customFormat="1" spans="6:8">
      <c r="F263" s="47"/>
      <c r="G263" s="47"/>
      <c r="H263" s="47"/>
    </row>
    <row r="264" s="1" customFormat="1" spans="6:8">
      <c r="F264" s="47"/>
      <c r="G264" s="47"/>
      <c r="H264" s="47"/>
    </row>
    <row r="265" s="1" customFormat="1" spans="6:8">
      <c r="F265" s="47"/>
      <c r="G265" s="47"/>
      <c r="H265" s="47"/>
    </row>
    <row r="266" s="1" customFormat="1" spans="6:8">
      <c r="F266" s="47"/>
      <c r="G266" s="47"/>
      <c r="H266" s="47"/>
    </row>
    <row r="267" s="1" customFormat="1" spans="6:8">
      <c r="F267" s="47"/>
      <c r="G267" s="47"/>
      <c r="H267" s="47"/>
    </row>
    <row r="268" s="1" customFormat="1" spans="6:8">
      <c r="F268" s="47"/>
      <c r="G268" s="47"/>
      <c r="H268" s="47"/>
    </row>
    <row r="269" s="1" customFormat="1" spans="6:8">
      <c r="F269" s="47"/>
      <c r="G269" s="47"/>
      <c r="H269" s="47"/>
    </row>
    <row r="270" s="1" customFormat="1" spans="6:8">
      <c r="F270" s="47"/>
      <c r="G270" s="47"/>
      <c r="H270" s="47"/>
    </row>
    <row r="271" s="1" customFormat="1" spans="6:8">
      <c r="F271" s="47"/>
      <c r="G271" s="47"/>
      <c r="H271" s="47"/>
    </row>
    <row r="272" s="1" customFormat="1" spans="6:8">
      <c r="F272" s="47"/>
      <c r="G272" s="47"/>
      <c r="H272" s="47"/>
    </row>
    <row r="273" s="1" customFormat="1" spans="6:8">
      <c r="F273" s="47"/>
      <c r="G273" s="47"/>
      <c r="H273" s="47"/>
    </row>
    <row r="274" s="1" customFormat="1" spans="6:8">
      <c r="F274" s="47"/>
      <c r="G274" s="47"/>
      <c r="H274" s="47"/>
    </row>
  </sheetData>
  <mergeCells count="2">
    <mergeCell ref="A1:I1"/>
    <mergeCell ref="A2:I2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workbookViewId="0">
      <selection activeCell="F3" sqref="F$1:G$1048576"/>
    </sheetView>
  </sheetViews>
  <sheetFormatPr defaultColWidth="9" defaultRowHeight="13.5"/>
  <cols>
    <col min="1" max="1" width="5.13333333333333" style="1" customWidth="1"/>
    <col min="2" max="6" width="9" style="1"/>
    <col min="7" max="7" width="9.38333333333333" style="1"/>
    <col min="8" max="8" width="11.6666666666667" style="1" customWidth="1"/>
    <col min="9" max="16384" width="9" style="1"/>
  </cols>
  <sheetData>
    <row r="1" s="1" customFormat="1" ht="24" customHeight="1" spans="1:9">
      <c r="A1" s="3" t="s">
        <v>17</v>
      </c>
      <c r="B1" s="3"/>
      <c r="C1" s="3"/>
      <c r="D1" s="3"/>
      <c r="E1" s="3"/>
      <c r="F1" s="3"/>
      <c r="G1" s="3"/>
      <c r="H1" s="3"/>
      <c r="I1" s="3"/>
    </row>
    <row r="2" s="1" customFormat="1" ht="23" customHeight="1" spans="1:9">
      <c r="A2" s="9" t="s">
        <v>339</v>
      </c>
      <c r="B2" s="9"/>
      <c r="C2" s="9"/>
      <c r="D2" s="9"/>
      <c r="E2" s="9"/>
      <c r="F2" s="9"/>
      <c r="G2" s="9"/>
      <c r="H2" s="9"/>
      <c r="I2" s="9"/>
    </row>
    <row r="3" s="1" customFormat="1" ht="24" customHeight="1" spans="1:9">
      <c r="A3" s="11" t="s">
        <v>19</v>
      </c>
      <c r="B3" s="11" t="s">
        <v>20</v>
      </c>
      <c r="C3" s="11" t="s">
        <v>21</v>
      </c>
      <c r="D3" s="11" t="s">
        <v>22</v>
      </c>
      <c r="E3" s="11" t="s">
        <v>23</v>
      </c>
      <c r="F3" s="11" t="s">
        <v>24</v>
      </c>
      <c r="G3" s="12" t="s">
        <v>25</v>
      </c>
      <c r="H3" s="20" t="s">
        <v>26</v>
      </c>
      <c r="I3" s="14" t="s">
        <v>8</v>
      </c>
    </row>
    <row r="4" s="38" customFormat="1" ht="24" customHeight="1" spans="1:9">
      <c r="A4" s="11">
        <v>1</v>
      </c>
      <c r="B4" s="11" t="s">
        <v>27</v>
      </c>
      <c r="C4" s="11" t="s">
        <v>11</v>
      </c>
      <c r="D4" s="11" t="s">
        <v>340</v>
      </c>
      <c r="E4" s="11" t="s">
        <v>341</v>
      </c>
      <c r="F4" s="11">
        <v>0.229</v>
      </c>
      <c r="G4" s="13">
        <v>1000</v>
      </c>
      <c r="H4" s="20">
        <f t="shared" ref="H4:H53" si="0">F4*G4</f>
        <v>229</v>
      </c>
      <c r="I4" s="44"/>
    </row>
    <row r="5" s="38" customFormat="1" ht="24" customHeight="1" spans="1:9">
      <c r="A5" s="11">
        <v>2</v>
      </c>
      <c r="B5" s="11" t="s">
        <v>27</v>
      </c>
      <c r="C5" s="11" t="s">
        <v>11</v>
      </c>
      <c r="D5" s="11" t="s">
        <v>340</v>
      </c>
      <c r="E5" s="11" t="s">
        <v>342</v>
      </c>
      <c r="F5" s="11">
        <v>0.792</v>
      </c>
      <c r="G5" s="13">
        <v>1000</v>
      </c>
      <c r="H5" s="20">
        <f t="shared" si="0"/>
        <v>792</v>
      </c>
      <c r="I5" s="44"/>
    </row>
    <row r="6" s="38" customFormat="1" ht="24" customHeight="1" spans="1:9">
      <c r="A6" s="11">
        <v>3</v>
      </c>
      <c r="B6" s="11" t="s">
        <v>27</v>
      </c>
      <c r="C6" s="11" t="s">
        <v>11</v>
      </c>
      <c r="D6" s="11" t="s">
        <v>340</v>
      </c>
      <c r="E6" s="11" t="s">
        <v>343</v>
      </c>
      <c r="F6" s="11">
        <f>0.37+0.44</f>
        <v>0.81</v>
      </c>
      <c r="G6" s="13">
        <v>1000</v>
      </c>
      <c r="H6" s="20">
        <f t="shared" si="0"/>
        <v>810</v>
      </c>
      <c r="I6" s="44"/>
    </row>
    <row r="7" s="38" customFormat="1" ht="24" customHeight="1" spans="1:9">
      <c r="A7" s="11">
        <v>4</v>
      </c>
      <c r="B7" s="11" t="s">
        <v>27</v>
      </c>
      <c r="C7" s="11" t="s">
        <v>11</v>
      </c>
      <c r="D7" s="11" t="s">
        <v>340</v>
      </c>
      <c r="E7" s="11" t="s">
        <v>344</v>
      </c>
      <c r="F7" s="11">
        <v>0.21</v>
      </c>
      <c r="G7" s="13">
        <v>1000</v>
      </c>
      <c r="H7" s="20">
        <f t="shared" si="0"/>
        <v>210</v>
      </c>
      <c r="I7" s="44"/>
    </row>
    <row r="8" s="38" customFormat="1" ht="24" customHeight="1" spans="1:9">
      <c r="A8" s="11">
        <v>5</v>
      </c>
      <c r="B8" s="11" t="s">
        <v>27</v>
      </c>
      <c r="C8" s="11" t="s">
        <v>11</v>
      </c>
      <c r="D8" s="11" t="s">
        <v>340</v>
      </c>
      <c r="E8" s="11" t="s">
        <v>345</v>
      </c>
      <c r="F8" s="11">
        <v>0.173</v>
      </c>
      <c r="G8" s="13">
        <v>1000</v>
      </c>
      <c r="H8" s="20">
        <f t="shared" si="0"/>
        <v>173</v>
      </c>
      <c r="I8" s="44"/>
    </row>
    <row r="9" s="38" customFormat="1" ht="24" customHeight="1" spans="1:9">
      <c r="A9" s="11">
        <v>6</v>
      </c>
      <c r="B9" s="11" t="s">
        <v>27</v>
      </c>
      <c r="C9" s="11" t="s">
        <v>11</v>
      </c>
      <c r="D9" s="11" t="s">
        <v>340</v>
      </c>
      <c r="E9" s="11" t="s">
        <v>346</v>
      </c>
      <c r="F9" s="11">
        <v>0.75</v>
      </c>
      <c r="G9" s="13">
        <v>1000</v>
      </c>
      <c r="H9" s="20">
        <f t="shared" si="0"/>
        <v>750</v>
      </c>
      <c r="I9" s="44"/>
    </row>
    <row r="10" s="38" customFormat="1" ht="24" customHeight="1" spans="1:9">
      <c r="A10" s="11">
        <v>7</v>
      </c>
      <c r="B10" s="11" t="s">
        <v>27</v>
      </c>
      <c r="C10" s="11" t="s">
        <v>11</v>
      </c>
      <c r="D10" s="11" t="s">
        <v>340</v>
      </c>
      <c r="E10" s="39" t="s">
        <v>347</v>
      </c>
      <c r="F10" s="11">
        <v>0.453</v>
      </c>
      <c r="G10" s="13">
        <v>1000</v>
      </c>
      <c r="H10" s="20">
        <f t="shared" si="0"/>
        <v>453</v>
      </c>
      <c r="I10" s="44"/>
    </row>
    <row r="11" s="38" customFormat="1" ht="24" customHeight="1" spans="1:9">
      <c r="A11" s="11">
        <v>8</v>
      </c>
      <c r="B11" s="11" t="s">
        <v>27</v>
      </c>
      <c r="C11" s="11" t="s">
        <v>11</v>
      </c>
      <c r="D11" s="11" t="s">
        <v>340</v>
      </c>
      <c r="E11" s="11" t="s">
        <v>348</v>
      </c>
      <c r="F11" s="11">
        <f>0.75+0.288</f>
        <v>1.038</v>
      </c>
      <c r="G11" s="13">
        <v>1000</v>
      </c>
      <c r="H11" s="20">
        <f t="shared" si="0"/>
        <v>1038</v>
      </c>
      <c r="I11" s="44"/>
    </row>
    <row r="12" s="38" customFormat="1" ht="24" customHeight="1" spans="1:9">
      <c r="A12" s="11">
        <v>9</v>
      </c>
      <c r="B12" s="11" t="s">
        <v>27</v>
      </c>
      <c r="C12" s="11" t="s">
        <v>11</v>
      </c>
      <c r="D12" s="11" t="s">
        <v>340</v>
      </c>
      <c r="E12" s="11" t="s">
        <v>349</v>
      </c>
      <c r="F12" s="11">
        <f>0.312+0.5</f>
        <v>0.812</v>
      </c>
      <c r="G12" s="13">
        <v>1000</v>
      </c>
      <c r="H12" s="20">
        <f t="shared" si="0"/>
        <v>812</v>
      </c>
      <c r="I12" s="44"/>
    </row>
    <row r="13" s="38" customFormat="1" ht="24" customHeight="1" spans="1:9">
      <c r="A13" s="11">
        <v>10</v>
      </c>
      <c r="B13" s="11" t="s">
        <v>27</v>
      </c>
      <c r="C13" s="11" t="s">
        <v>11</v>
      </c>
      <c r="D13" s="11" t="s">
        <v>340</v>
      </c>
      <c r="E13" s="11" t="s">
        <v>350</v>
      </c>
      <c r="F13" s="11">
        <v>0.164</v>
      </c>
      <c r="G13" s="13">
        <v>1000</v>
      </c>
      <c r="H13" s="20">
        <f t="shared" si="0"/>
        <v>164</v>
      </c>
      <c r="I13" s="44"/>
    </row>
    <row r="14" s="38" customFormat="1" ht="24" customHeight="1" spans="1:9">
      <c r="A14" s="11">
        <v>11</v>
      </c>
      <c r="B14" s="11" t="s">
        <v>27</v>
      </c>
      <c r="C14" s="11" t="s">
        <v>11</v>
      </c>
      <c r="D14" s="11" t="s">
        <v>340</v>
      </c>
      <c r="E14" s="11" t="s">
        <v>351</v>
      </c>
      <c r="F14" s="11">
        <v>0.24</v>
      </c>
      <c r="G14" s="13">
        <v>1000</v>
      </c>
      <c r="H14" s="20">
        <f t="shared" si="0"/>
        <v>240</v>
      </c>
      <c r="I14" s="44"/>
    </row>
    <row r="15" s="38" customFormat="1" ht="24" customHeight="1" spans="1:9">
      <c r="A15" s="11">
        <v>12</v>
      </c>
      <c r="B15" s="11" t="s">
        <v>27</v>
      </c>
      <c r="C15" s="11" t="s">
        <v>11</v>
      </c>
      <c r="D15" s="11" t="s">
        <v>340</v>
      </c>
      <c r="E15" s="11" t="s">
        <v>352</v>
      </c>
      <c r="F15" s="11">
        <f>0.37+0.36+0.2</f>
        <v>0.93</v>
      </c>
      <c r="G15" s="13">
        <v>1000</v>
      </c>
      <c r="H15" s="20">
        <f t="shared" si="0"/>
        <v>930</v>
      </c>
      <c r="I15" s="44"/>
    </row>
    <row r="16" s="38" customFormat="1" ht="24" customHeight="1" spans="1:9">
      <c r="A16" s="11">
        <v>13</v>
      </c>
      <c r="B16" s="11" t="s">
        <v>27</v>
      </c>
      <c r="C16" s="11" t="s">
        <v>11</v>
      </c>
      <c r="D16" s="11" t="s">
        <v>340</v>
      </c>
      <c r="E16" s="11" t="s">
        <v>353</v>
      </c>
      <c r="F16" s="11">
        <v>0.601</v>
      </c>
      <c r="G16" s="13">
        <v>1000</v>
      </c>
      <c r="H16" s="20">
        <f t="shared" si="0"/>
        <v>601</v>
      </c>
      <c r="I16" s="44"/>
    </row>
    <row r="17" s="38" customFormat="1" ht="24" customHeight="1" spans="1:9">
      <c r="A17" s="11">
        <v>14</v>
      </c>
      <c r="B17" s="11" t="s">
        <v>27</v>
      </c>
      <c r="C17" s="11" t="s">
        <v>11</v>
      </c>
      <c r="D17" s="11" t="s">
        <v>340</v>
      </c>
      <c r="E17" s="11" t="s">
        <v>354</v>
      </c>
      <c r="F17" s="11">
        <f>0.483+0.555</f>
        <v>1.038</v>
      </c>
      <c r="G17" s="13">
        <v>1000</v>
      </c>
      <c r="H17" s="20">
        <f t="shared" si="0"/>
        <v>1038</v>
      </c>
      <c r="I17" s="44"/>
    </row>
    <row r="18" s="38" customFormat="1" ht="24" customHeight="1" spans="1:9">
      <c r="A18" s="11">
        <v>15</v>
      </c>
      <c r="B18" s="11" t="s">
        <v>27</v>
      </c>
      <c r="C18" s="11" t="s">
        <v>11</v>
      </c>
      <c r="D18" s="11" t="s">
        <v>340</v>
      </c>
      <c r="E18" s="11" t="s">
        <v>355</v>
      </c>
      <c r="F18" s="11">
        <f>0.157+0.446</f>
        <v>0.603</v>
      </c>
      <c r="G18" s="13">
        <v>1000</v>
      </c>
      <c r="H18" s="20">
        <f t="shared" si="0"/>
        <v>603</v>
      </c>
      <c r="I18" s="44"/>
    </row>
    <row r="19" s="38" customFormat="1" ht="24" customHeight="1" spans="1:9">
      <c r="A19" s="11">
        <v>16</v>
      </c>
      <c r="B19" s="11" t="s">
        <v>27</v>
      </c>
      <c r="C19" s="11" t="s">
        <v>11</v>
      </c>
      <c r="D19" s="11" t="s">
        <v>340</v>
      </c>
      <c r="E19" s="11" t="s">
        <v>356</v>
      </c>
      <c r="F19" s="11">
        <f>0.18+0.34</f>
        <v>0.52</v>
      </c>
      <c r="G19" s="13">
        <v>1000</v>
      </c>
      <c r="H19" s="20">
        <f t="shared" si="0"/>
        <v>520</v>
      </c>
      <c r="I19" s="44"/>
    </row>
    <row r="20" s="38" customFormat="1" ht="24" customHeight="1" spans="1:9">
      <c r="A20" s="11">
        <v>17</v>
      </c>
      <c r="B20" s="11" t="s">
        <v>27</v>
      </c>
      <c r="C20" s="11" t="s">
        <v>11</v>
      </c>
      <c r="D20" s="11" t="s">
        <v>340</v>
      </c>
      <c r="E20" s="11" t="s">
        <v>357</v>
      </c>
      <c r="F20" s="39">
        <v>0.423</v>
      </c>
      <c r="G20" s="13">
        <v>1000</v>
      </c>
      <c r="H20" s="20">
        <f t="shared" si="0"/>
        <v>423</v>
      </c>
      <c r="I20" s="45"/>
    </row>
    <row r="21" s="38" customFormat="1" ht="24" customHeight="1" spans="1:9">
      <c r="A21" s="11">
        <v>18</v>
      </c>
      <c r="B21" s="11" t="s">
        <v>27</v>
      </c>
      <c r="C21" s="11" t="s">
        <v>11</v>
      </c>
      <c r="D21" s="11" t="s">
        <v>340</v>
      </c>
      <c r="E21" s="11" t="s">
        <v>358</v>
      </c>
      <c r="F21" s="11">
        <v>0.657</v>
      </c>
      <c r="G21" s="13">
        <v>1000</v>
      </c>
      <c r="H21" s="20">
        <f t="shared" si="0"/>
        <v>657</v>
      </c>
      <c r="I21" s="44"/>
    </row>
    <row r="22" s="38" customFormat="1" ht="24" customHeight="1" spans="1:9">
      <c r="A22" s="11">
        <v>19</v>
      </c>
      <c r="B22" s="11" t="s">
        <v>27</v>
      </c>
      <c r="C22" s="11" t="s">
        <v>11</v>
      </c>
      <c r="D22" s="11" t="s">
        <v>340</v>
      </c>
      <c r="E22" s="11" t="s">
        <v>359</v>
      </c>
      <c r="F22" s="11">
        <f>0.348+0.396</f>
        <v>0.744</v>
      </c>
      <c r="G22" s="13">
        <v>1000</v>
      </c>
      <c r="H22" s="20">
        <f t="shared" si="0"/>
        <v>744</v>
      </c>
      <c r="I22" s="44"/>
    </row>
    <row r="23" s="38" customFormat="1" ht="24" customHeight="1" spans="1:9">
      <c r="A23" s="11">
        <v>20</v>
      </c>
      <c r="B23" s="11" t="s">
        <v>27</v>
      </c>
      <c r="C23" s="11" t="s">
        <v>11</v>
      </c>
      <c r="D23" s="11" t="s">
        <v>340</v>
      </c>
      <c r="E23" s="11" t="s">
        <v>360</v>
      </c>
      <c r="F23" s="11">
        <v>0.52</v>
      </c>
      <c r="G23" s="13">
        <v>1000</v>
      </c>
      <c r="H23" s="20">
        <f t="shared" si="0"/>
        <v>520</v>
      </c>
      <c r="I23" s="44"/>
    </row>
    <row r="24" s="38" customFormat="1" ht="24" customHeight="1" spans="1:9">
      <c r="A24" s="11">
        <v>21</v>
      </c>
      <c r="B24" s="11" t="s">
        <v>27</v>
      </c>
      <c r="C24" s="11" t="s">
        <v>11</v>
      </c>
      <c r="D24" s="11" t="s">
        <v>340</v>
      </c>
      <c r="E24" s="11" t="s">
        <v>361</v>
      </c>
      <c r="F24" s="11">
        <v>0.32</v>
      </c>
      <c r="G24" s="13">
        <v>1000</v>
      </c>
      <c r="H24" s="20">
        <f t="shared" si="0"/>
        <v>320</v>
      </c>
      <c r="I24" s="44"/>
    </row>
    <row r="25" s="38" customFormat="1" ht="24" customHeight="1" spans="1:9">
      <c r="A25" s="11">
        <v>22</v>
      </c>
      <c r="B25" s="11" t="s">
        <v>27</v>
      </c>
      <c r="C25" s="11" t="s">
        <v>11</v>
      </c>
      <c r="D25" s="11" t="s">
        <v>340</v>
      </c>
      <c r="E25" s="11" t="s">
        <v>362</v>
      </c>
      <c r="F25" s="11">
        <v>0.32</v>
      </c>
      <c r="G25" s="13">
        <v>1000</v>
      </c>
      <c r="H25" s="20">
        <f t="shared" si="0"/>
        <v>320</v>
      </c>
      <c r="I25" s="44"/>
    </row>
    <row r="26" s="38" customFormat="1" ht="24" customHeight="1" spans="1:9">
      <c r="A26" s="11">
        <v>23</v>
      </c>
      <c r="B26" s="11" t="s">
        <v>27</v>
      </c>
      <c r="C26" s="11" t="s">
        <v>11</v>
      </c>
      <c r="D26" s="11" t="s">
        <v>340</v>
      </c>
      <c r="E26" s="11" t="s">
        <v>363</v>
      </c>
      <c r="F26" s="11">
        <v>0.67</v>
      </c>
      <c r="G26" s="13">
        <v>1000</v>
      </c>
      <c r="H26" s="20">
        <f t="shared" si="0"/>
        <v>670</v>
      </c>
      <c r="I26" s="44"/>
    </row>
    <row r="27" s="38" customFormat="1" ht="24" customHeight="1" spans="1:9">
      <c r="A27" s="11">
        <v>24</v>
      </c>
      <c r="B27" s="11" t="s">
        <v>27</v>
      </c>
      <c r="C27" s="11" t="s">
        <v>11</v>
      </c>
      <c r="D27" s="11" t="s">
        <v>340</v>
      </c>
      <c r="E27" s="11" t="s">
        <v>364</v>
      </c>
      <c r="F27" s="11">
        <f>0.64+0.458</f>
        <v>1.098</v>
      </c>
      <c r="G27" s="13">
        <v>1000</v>
      </c>
      <c r="H27" s="20">
        <f t="shared" si="0"/>
        <v>1098</v>
      </c>
      <c r="I27" s="44"/>
    </row>
    <row r="28" s="38" customFormat="1" ht="24" customHeight="1" spans="1:9">
      <c r="A28" s="11">
        <v>25</v>
      </c>
      <c r="B28" s="11" t="s">
        <v>27</v>
      </c>
      <c r="C28" s="11" t="s">
        <v>11</v>
      </c>
      <c r="D28" s="11" t="s">
        <v>340</v>
      </c>
      <c r="E28" s="11" t="s">
        <v>365</v>
      </c>
      <c r="F28" s="11">
        <v>1.005</v>
      </c>
      <c r="G28" s="13">
        <v>1000</v>
      </c>
      <c r="H28" s="20">
        <f t="shared" si="0"/>
        <v>1005</v>
      </c>
      <c r="I28" s="44"/>
    </row>
    <row r="29" s="38" customFormat="1" ht="24" customHeight="1" spans="1:9">
      <c r="A29" s="11">
        <v>26</v>
      </c>
      <c r="B29" s="11" t="s">
        <v>27</v>
      </c>
      <c r="C29" s="11" t="s">
        <v>11</v>
      </c>
      <c r="D29" s="11" t="s">
        <v>340</v>
      </c>
      <c r="E29" s="11" t="s">
        <v>366</v>
      </c>
      <c r="F29" s="11">
        <v>0.51</v>
      </c>
      <c r="G29" s="13">
        <v>1000</v>
      </c>
      <c r="H29" s="20">
        <f t="shared" si="0"/>
        <v>510</v>
      </c>
      <c r="I29" s="44"/>
    </row>
    <row r="30" s="38" customFormat="1" ht="24" customHeight="1" spans="1:9">
      <c r="A30" s="11">
        <v>27</v>
      </c>
      <c r="B30" s="11" t="s">
        <v>27</v>
      </c>
      <c r="C30" s="11" t="s">
        <v>11</v>
      </c>
      <c r="D30" s="11" t="s">
        <v>340</v>
      </c>
      <c r="E30" s="11" t="s">
        <v>367</v>
      </c>
      <c r="F30" s="11">
        <v>0.46</v>
      </c>
      <c r="G30" s="13">
        <v>1000</v>
      </c>
      <c r="H30" s="20">
        <f t="shared" si="0"/>
        <v>460</v>
      </c>
      <c r="I30" s="44"/>
    </row>
    <row r="31" s="38" customFormat="1" ht="24" customHeight="1" spans="1:9">
      <c r="A31" s="11">
        <v>28</v>
      </c>
      <c r="B31" s="11" t="s">
        <v>27</v>
      </c>
      <c r="C31" s="11" t="s">
        <v>11</v>
      </c>
      <c r="D31" s="11" t="s">
        <v>340</v>
      </c>
      <c r="E31" s="11" t="s">
        <v>368</v>
      </c>
      <c r="F31" s="11">
        <v>0.39</v>
      </c>
      <c r="G31" s="13">
        <v>1000</v>
      </c>
      <c r="H31" s="20">
        <f t="shared" si="0"/>
        <v>390</v>
      </c>
      <c r="I31" s="44"/>
    </row>
    <row r="32" s="38" customFormat="1" ht="24" customHeight="1" spans="1:9">
      <c r="A32" s="11">
        <v>29</v>
      </c>
      <c r="B32" s="11" t="s">
        <v>27</v>
      </c>
      <c r="C32" s="11" t="s">
        <v>11</v>
      </c>
      <c r="D32" s="11" t="s">
        <v>340</v>
      </c>
      <c r="E32" s="11" t="s">
        <v>369</v>
      </c>
      <c r="F32" s="11">
        <f>0.596+0.635</f>
        <v>1.231</v>
      </c>
      <c r="G32" s="13">
        <v>1000</v>
      </c>
      <c r="H32" s="20">
        <f t="shared" si="0"/>
        <v>1231</v>
      </c>
      <c r="I32" s="44"/>
    </row>
    <row r="33" s="38" customFormat="1" ht="24" customHeight="1" spans="1:9">
      <c r="A33" s="11">
        <v>30</v>
      </c>
      <c r="B33" s="11" t="s">
        <v>27</v>
      </c>
      <c r="C33" s="11" t="s">
        <v>11</v>
      </c>
      <c r="D33" s="11" t="s">
        <v>340</v>
      </c>
      <c r="E33" s="11" t="s">
        <v>370</v>
      </c>
      <c r="F33" s="11">
        <f>0.401+0.12</f>
        <v>0.521</v>
      </c>
      <c r="G33" s="13">
        <v>1000</v>
      </c>
      <c r="H33" s="20">
        <f t="shared" si="0"/>
        <v>521</v>
      </c>
      <c r="I33" s="44"/>
    </row>
    <row r="34" s="38" customFormat="1" ht="24" customHeight="1" spans="1:9">
      <c r="A34" s="11">
        <v>31</v>
      </c>
      <c r="B34" s="11" t="s">
        <v>27</v>
      </c>
      <c r="C34" s="11" t="s">
        <v>11</v>
      </c>
      <c r="D34" s="11" t="s">
        <v>340</v>
      </c>
      <c r="E34" s="11" t="s">
        <v>371</v>
      </c>
      <c r="F34" s="11">
        <v>0.87</v>
      </c>
      <c r="G34" s="13">
        <v>1000</v>
      </c>
      <c r="H34" s="20">
        <f t="shared" si="0"/>
        <v>870</v>
      </c>
      <c r="I34" s="44"/>
    </row>
    <row r="35" s="38" customFormat="1" ht="24" customHeight="1" spans="1:9">
      <c r="A35" s="11">
        <v>32</v>
      </c>
      <c r="B35" s="11" t="s">
        <v>27</v>
      </c>
      <c r="C35" s="11" t="s">
        <v>11</v>
      </c>
      <c r="D35" s="11" t="s">
        <v>340</v>
      </c>
      <c r="E35" s="11" t="s">
        <v>372</v>
      </c>
      <c r="F35" s="11">
        <v>0.505</v>
      </c>
      <c r="G35" s="13">
        <v>1000</v>
      </c>
      <c r="H35" s="20">
        <f t="shared" si="0"/>
        <v>505</v>
      </c>
      <c r="I35" s="44"/>
    </row>
    <row r="36" s="38" customFormat="1" ht="24" customHeight="1" spans="1:9">
      <c r="A36" s="11">
        <v>33</v>
      </c>
      <c r="B36" s="11" t="s">
        <v>27</v>
      </c>
      <c r="C36" s="11" t="s">
        <v>11</v>
      </c>
      <c r="D36" s="11" t="s">
        <v>340</v>
      </c>
      <c r="E36" s="11" t="s">
        <v>373</v>
      </c>
      <c r="F36" s="11">
        <f>0.18+0.89</f>
        <v>1.07</v>
      </c>
      <c r="G36" s="13">
        <v>1000</v>
      </c>
      <c r="H36" s="20">
        <f t="shared" si="0"/>
        <v>1070</v>
      </c>
      <c r="I36" s="44"/>
    </row>
    <row r="37" s="38" customFormat="1" ht="24" customHeight="1" spans="1:9">
      <c r="A37" s="11">
        <v>34</v>
      </c>
      <c r="B37" s="11" t="s">
        <v>27</v>
      </c>
      <c r="C37" s="11" t="s">
        <v>11</v>
      </c>
      <c r="D37" s="11" t="s">
        <v>340</v>
      </c>
      <c r="E37" s="11" t="s">
        <v>374</v>
      </c>
      <c r="F37" s="11">
        <v>0.512</v>
      </c>
      <c r="G37" s="13">
        <v>1000</v>
      </c>
      <c r="H37" s="20">
        <f t="shared" si="0"/>
        <v>512</v>
      </c>
      <c r="I37" s="44"/>
    </row>
    <row r="38" s="38" customFormat="1" ht="24" customHeight="1" spans="1:9">
      <c r="A38" s="11">
        <v>35</v>
      </c>
      <c r="B38" s="11" t="s">
        <v>27</v>
      </c>
      <c r="C38" s="11" t="s">
        <v>11</v>
      </c>
      <c r="D38" s="11" t="s">
        <v>340</v>
      </c>
      <c r="E38" s="11" t="s">
        <v>375</v>
      </c>
      <c r="F38" s="11">
        <v>0.143</v>
      </c>
      <c r="G38" s="13">
        <v>1000</v>
      </c>
      <c r="H38" s="20">
        <f t="shared" si="0"/>
        <v>143</v>
      </c>
      <c r="I38" s="44"/>
    </row>
    <row r="39" s="38" customFormat="1" ht="24" customHeight="1" spans="1:9">
      <c r="A39" s="11">
        <v>36</v>
      </c>
      <c r="B39" s="11" t="s">
        <v>27</v>
      </c>
      <c r="C39" s="11" t="s">
        <v>11</v>
      </c>
      <c r="D39" s="11" t="s">
        <v>340</v>
      </c>
      <c r="E39" s="11" t="s">
        <v>376</v>
      </c>
      <c r="F39" s="11">
        <v>0.428</v>
      </c>
      <c r="G39" s="13">
        <v>1000</v>
      </c>
      <c r="H39" s="20">
        <f t="shared" si="0"/>
        <v>428</v>
      </c>
      <c r="I39" s="44"/>
    </row>
    <row r="40" s="38" customFormat="1" ht="24" customHeight="1" spans="1:9">
      <c r="A40" s="11">
        <v>37</v>
      </c>
      <c r="B40" s="11" t="s">
        <v>27</v>
      </c>
      <c r="C40" s="11" t="s">
        <v>11</v>
      </c>
      <c r="D40" s="11" t="s">
        <v>340</v>
      </c>
      <c r="E40" s="11" t="s">
        <v>377</v>
      </c>
      <c r="F40" s="11">
        <v>0.76</v>
      </c>
      <c r="G40" s="13">
        <v>1000</v>
      </c>
      <c r="H40" s="20">
        <f t="shared" si="0"/>
        <v>760</v>
      </c>
      <c r="I40" s="44"/>
    </row>
    <row r="41" s="38" customFormat="1" ht="24" customHeight="1" spans="1:9">
      <c r="A41" s="11">
        <v>38</v>
      </c>
      <c r="B41" s="11" t="s">
        <v>27</v>
      </c>
      <c r="C41" s="11" t="s">
        <v>11</v>
      </c>
      <c r="D41" s="11" t="s">
        <v>340</v>
      </c>
      <c r="E41" s="11" t="s">
        <v>378</v>
      </c>
      <c r="F41" s="11">
        <f>0.49+0.3</f>
        <v>0.79</v>
      </c>
      <c r="G41" s="13">
        <v>1000</v>
      </c>
      <c r="H41" s="20">
        <f t="shared" si="0"/>
        <v>790</v>
      </c>
      <c r="I41" s="44"/>
    </row>
    <row r="42" s="38" customFormat="1" ht="24" customHeight="1" spans="1:9">
      <c r="A42" s="11">
        <v>39</v>
      </c>
      <c r="B42" s="11" t="s">
        <v>27</v>
      </c>
      <c r="C42" s="11" t="s">
        <v>11</v>
      </c>
      <c r="D42" s="11" t="s">
        <v>340</v>
      </c>
      <c r="E42" s="11" t="s">
        <v>379</v>
      </c>
      <c r="F42" s="11">
        <f>0.5+0.448</f>
        <v>0.948</v>
      </c>
      <c r="G42" s="13">
        <v>1000</v>
      </c>
      <c r="H42" s="20">
        <f t="shared" si="0"/>
        <v>948</v>
      </c>
      <c r="I42" s="44"/>
    </row>
    <row r="43" s="38" customFormat="1" ht="24" customHeight="1" spans="1:9">
      <c r="A43" s="11">
        <v>40</v>
      </c>
      <c r="B43" s="11" t="s">
        <v>27</v>
      </c>
      <c r="C43" s="11" t="s">
        <v>11</v>
      </c>
      <c r="D43" s="11" t="s">
        <v>340</v>
      </c>
      <c r="E43" s="11" t="s">
        <v>380</v>
      </c>
      <c r="F43" s="11">
        <v>0.182</v>
      </c>
      <c r="G43" s="13">
        <v>1000</v>
      </c>
      <c r="H43" s="20">
        <f t="shared" si="0"/>
        <v>182</v>
      </c>
      <c r="I43" s="44"/>
    </row>
    <row r="44" s="38" customFormat="1" ht="24" customHeight="1" spans="1:9">
      <c r="A44" s="11">
        <v>41</v>
      </c>
      <c r="B44" s="11" t="s">
        <v>27</v>
      </c>
      <c r="C44" s="11" t="s">
        <v>11</v>
      </c>
      <c r="D44" s="11" t="s">
        <v>340</v>
      </c>
      <c r="E44" s="11" t="s">
        <v>381</v>
      </c>
      <c r="F44" s="11">
        <v>0.596</v>
      </c>
      <c r="G44" s="13">
        <v>1000</v>
      </c>
      <c r="H44" s="20">
        <f t="shared" si="0"/>
        <v>596</v>
      </c>
      <c r="I44" s="44"/>
    </row>
    <row r="45" s="38" customFormat="1" ht="24" customHeight="1" spans="1:9">
      <c r="A45" s="11">
        <v>42</v>
      </c>
      <c r="B45" s="11" t="s">
        <v>27</v>
      </c>
      <c r="C45" s="11" t="s">
        <v>11</v>
      </c>
      <c r="D45" s="11" t="s">
        <v>340</v>
      </c>
      <c r="E45" s="11" t="s">
        <v>382</v>
      </c>
      <c r="F45" s="11">
        <v>0.407</v>
      </c>
      <c r="G45" s="13">
        <v>1000</v>
      </c>
      <c r="H45" s="20">
        <f t="shared" si="0"/>
        <v>407</v>
      </c>
      <c r="I45" s="44"/>
    </row>
    <row r="46" s="38" customFormat="1" ht="24" customHeight="1" spans="1:9">
      <c r="A46" s="11">
        <v>43</v>
      </c>
      <c r="B46" s="11" t="s">
        <v>27</v>
      </c>
      <c r="C46" s="11" t="s">
        <v>11</v>
      </c>
      <c r="D46" s="11" t="s">
        <v>340</v>
      </c>
      <c r="E46" s="11" t="s">
        <v>383</v>
      </c>
      <c r="F46" s="11">
        <v>0.386</v>
      </c>
      <c r="G46" s="13">
        <v>1000</v>
      </c>
      <c r="H46" s="20">
        <f t="shared" si="0"/>
        <v>386</v>
      </c>
      <c r="I46" s="44"/>
    </row>
    <row r="47" s="38" customFormat="1" ht="24" customHeight="1" spans="1:9">
      <c r="A47" s="11">
        <v>44</v>
      </c>
      <c r="B47" s="11" t="s">
        <v>27</v>
      </c>
      <c r="C47" s="11" t="s">
        <v>11</v>
      </c>
      <c r="D47" s="11" t="s">
        <v>340</v>
      </c>
      <c r="E47" s="11" t="s">
        <v>384</v>
      </c>
      <c r="F47" s="11">
        <f>0.54+0.215</f>
        <v>0.755</v>
      </c>
      <c r="G47" s="13">
        <v>1000</v>
      </c>
      <c r="H47" s="20">
        <f t="shared" si="0"/>
        <v>755</v>
      </c>
      <c r="I47" s="44"/>
    </row>
    <row r="48" s="38" customFormat="1" ht="24" customHeight="1" spans="1:9">
      <c r="A48" s="11">
        <v>45</v>
      </c>
      <c r="B48" s="11" t="s">
        <v>27</v>
      </c>
      <c r="C48" s="11" t="s">
        <v>11</v>
      </c>
      <c r="D48" s="11" t="s">
        <v>340</v>
      </c>
      <c r="E48" s="11" t="s">
        <v>385</v>
      </c>
      <c r="F48" s="11">
        <v>0.89</v>
      </c>
      <c r="G48" s="13">
        <v>1000</v>
      </c>
      <c r="H48" s="20">
        <f t="shared" si="0"/>
        <v>890</v>
      </c>
      <c r="I48" s="44"/>
    </row>
    <row r="49" s="38" customFormat="1" ht="24" customHeight="1" spans="1:9">
      <c r="A49" s="11">
        <v>46</v>
      </c>
      <c r="B49" s="11" t="s">
        <v>27</v>
      </c>
      <c r="C49" s="11" t="s">
        <v>11</v>
      </c>
      <c r="D49" s="11" t="s">
        <v>340</v>
      </c>
      <c r="E49" s="11" t="s">
        <v>386</v>
      </c>
      <c r="F49" s="11">
        <f>0.38+0.28</f>
        <v>0.66</v>
      </c>
      <c r="G49" s="13">
        <v>1000</v>
      </c>
      <c r="H49" s="20">
        <f t="shared" si="0"/>
        <v>660</v>
      </c>
      <c r="I49" s="44"/>
    </row>
    <row r="50" s="38" customFormat="1" ht="24" customHeight="1" spans="1:9">
      <c r="A50" s="11">
        <v>47</v>
      </c>
      <c r="B50" s="11" t="s">
        <v>27</v>
      </c>
      <c r="C50" s="11" t="s">
        <v>11</v>
      </c>
      <c r="D50" s="11" t="s">
        <v>340</v>
      </c>
      <c r="E50" s="11" t="s">
        <v>387</v>
      </c>
      <c r="F50" s="11">
        <v>0.634</v>
      </c>
      <c r="G50" s="13">
        <v>1000</v>
      </c>
      <c r="H50" s="20">
        <f t="shared" si="0"/>
        <v>634</v>
      </c>
      <c r="I50" s="44"/>
    </row>
    <row r="51" s="38" customFormat="1" ht="24" customHeight="1" spans="1:9">
      <c r="A51" s="11">
        <v>48</v>
      </c>
      <c r="B51" s="11" t="s">
        <v>27</v>
      </c>
      <c r="C51" s="11" t="s">
        <v>11</v>
      </c>
      <c r="D51" s="11" t="s">
        <v>340</v>
      </c>
      <c r="E51" s="11" t="s">
        <v>388</v>
      </c>
      <c r="F51" s="11">
        <v>0.255</v>
      </c>
      <c r="G51" s="13">
        <v>1000</v>
      </c>
      <c r="H51" s="20">
        <f t="shared" si="0"/>
        <v>255</v>
      </c>
      <c r="I51" s="44"/>
    </row>
    <row r="52" s="38" customFormat="1" ht="24" customHeight="1" spans="1:9">
      <c r="A52" s="11">
        <v>49</v>
      </c>
      <c r="B52" s="11" t="s">
        <v>27</v>
      </c>
      <c r="C52" s="11" t="s">
        <v>11</v>
      </c>
      <c r="D52" s="11" t="s">
        <v>340</v>
      </c>
      <c r="E52" s="11" t="s">
        <v>389</v>
      </c>
      <c r="F52" s="11">
        <f>0.54+0.449</f>
        <v>0.989</v>
      </c>
      <c r="G52" s="13">
        <v>1000</v>
      </c>
      <c r="H52" s="20">
        <f t="shared" si="0"/>
        <v>989</v>
      </c>
      <c r="I52" s="44"/>
    </row>
    <row r="53" s="1" customFormat="1" ht="24" customHeight="1" spans="1:9">
      <c r="A53" s="11">
        <v>50</v>
      </c>
      <c r="B53" s="11" t="s">
        <v>27</v>
      </c>
      <c r="C53" s="11" t="s">
        <v>11</v>
      </c>
      <c r="D53" s="11" t="s">
        <v>340</v>
      </c>
      <c r="E53" s="11" t="s">
        <v>390</v>
      </c>
      <c r="F53" s="11">
        <v>0.349</v>
      </c>
      <c r="G53" s="40">
        <v>1000</v>
      </c>
      <c r="H53" s="20">
        <f t="shared" si="0"/>
        <v>349</v>
      </c>
      <c r="I53" s="7"/>
    </row>
    <row r="54" s="1" customFormat="1" ht="24" customHeight="1" spans="1:9">
      <c r="A54" s="7"/>
      <c r="B54" s="7"/>
      <c r="C54" s="7"/>
      <c r="D54" s="7"/>
      <c r="E54" s="14" t="s">
        <v>53</v>
      </c>
      <c r="F54" s="41">
        <f>SUM(F4:F53)</f>
        <v>30.361</v>
      </c>
      <c r="G54" s="42"/>
      <c r="H54" s="43">
        <f>SUM(H4:H53)</f>
        <v>30361</v>
      </c>
      <c r="I54" s="7"/>
    </row>
    <row r="55" s="1" customFormat="1" spans="2:6">
      <c r="B55" s="8" t="s">
        <v>54</v>
      </c>
      <c r="F55" s="8" t="s">
        <v>55</v>
      </c>
    </row>
  </sheetData>
  <mergeCells count="2">
    <mergeCell ref="A1:I1"/>
    <mergeCell ref="A2:I2"/>
  </mergeCells>
  <pageMargins left="0.75" right="0.75" top="1" bottom="1" header="0.5" footer="0.5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F3" sqref="F$1:G$1048576"/>
    </sheetView>
  </sheetViews>
  <sheetFormatPr defaultColWidth="9" defaultRowHeight="13.5"/>
  <cols>
    <col min="1" max="1" width="4.75" style="1" customWidth="1"/>
    <col min="2" max="3" width="9" style="1"/>
    <col min="4" max="4" width="5.88333333333333" style="1" customWidth="1"/>
    <col min="5" max="7" width="9" style="1"/>
    <col min="8" max="8" width="10.3833333333333" style="1"/>
    <col min="9" max="16384" width="9" style="1"/>
  </cols>
  <sheetData>
    <row r="1" s="1" customFormat="1" ht="30" customHeight="1" spans="1:9">
      <c r="A1" s="3" t="s">
        <v>17</v>
      </c>
      <c r="B1" s="3"/>
      <c r="C1" s="3"/>
      <c r="D1" s="3"/>
      <c r="E1" s="3"/>
      <c r="F1" s="3"/>
      <c r="G1" s="3"/>
      <c r="H1" s="3"/>
      <c r="I1" s="3"/>
    </row>
    <row r="2" s="1" customFormat="1" ht="21" customHeight="1" spans="1:9">
      <c r="A2" s="9" t="s">
        <v>391</v>
      </c>
      <c r="B2" s="9"/>
      <c r="C2" s="9"/>
      <c r="D2" s="9"/>
      <c r="E2" s="9"/>
      <c r="F2" s="9"/>
      <c r="G2" s="9"/>
      <c r="H2" s="9"/>
      <c r="I2" s="9"/>
    </row>
    <row r="3" s="19" customFormat="1" ht="24" customHeight="1" spans="1:9">
      <c r="A3" s="21" t="s">
        <v>19</v>
      </c>
      <c r="B3" s="21" t="s">
        <v>20</v>
      </c>
      <c r="C3" s="21" t="s">
        <v>21</v>
      </c>
      <c r="D3" s="21" t="s">
        <v>22</v>
      </c>
      <c r="E3" s="21" t="s">
        <v>23</v>
      </c>
      <c r="F3" s="21" t="s">
        <v>24</v>
      </c>
      <c r="G3" s="33" t="s">
        <v>25</v>
      </c>
      <c r="H3" s="23" t="s">
        <v>26</v>
      </c>
      <c r="I3" s="35" t="s">
        <v>8</v>
      </c>
    </row>
    <row r="4" s="18" customFormat="1" ht="24" customHeight="1" spans="1:9">
      <c r="A4" s="21">
        <v>1</v>
      </c>
      <c r="B4" s="21" t="s">
        <v>27</v>
      </c>
      <c r="C4" s="21" t="s">
        <v>11</v>
      </c>
      <c r="D4" s="21" t="s">
        <v>392</v>
      </c>
      <c r="E4" s="21" t="s">
        <v>393</v>
      </c>
      <c r="F4" s="21">
        <v>0.1</v>
      </c>
      <c r="G4" s="22">
        <v>1000</v>
      </c>
      <c r="H4" s="23">
        <f t="shared" ref="H4:H7" si="0">F4*G4</f>
        <v>100</v>
      </c>
      <c r="I4" s="28"/>
    </row>
    <row r="5" s="18" customFormat="1" ht="24" customHeight="1" spans="1:9">
      <c r="A5" s="21">
        <v>2</v>
      </c>
      <c r="B5" s="21" t="s">
        <v>27</v>
      </c>
      <c r="C5" s="21" t="s">
        <v>11</v>
      </c>
      <c r="D5" s="21" t="s">
        <v>392</v>
      </c>
      <c r="E5" s="21" t="s">
        <v>394</v>
      </c>
      <c r="F5" s="21">
        <v>0.22</v>
      </c>
      <c r="G5" s="22">
        <v>1000</v>
      </c>
      <c r="H5" s="23">
        <f t="shared" si="0"/>
        <v>220</v>
      </c>
      <c r="I5" s="28"/>
    </row>
    <row r="6" s="18" customFormat="1" ht="24" customHeight="1" spans="1:9">
      <c r="A6" s="21">
        <v>3</v>
      </c>
      <c r="B6" s="21" t="s">
        <v>27</v>
      </c>
      <c r="C6" s="21" t="s">
        <v>11</v>
      </c>
      <c r="D6" s="21" t="s">
        <v>392</v>
      </c>
      <c r="E6" s="21" t="s">
        <v>395</v>
      </c>
      <c r="F6" s="21">
        <v>0.35</v>
      </c>
      <c r="G6" s="22">
        <v>1000</v>
      </c>
      <c r="H6" s="23">
        <f t="shared" si="0"/>
        <v>350</v>
      </c>
      <c r="I6" s="28"/>
    </row>
    <row r="7" s="18" customFormat="1" ht="24" customHeight="1" spans="1:9">
      <c r="A7" s="21">
        <v>4</v>
      </c>
      <c r="B7" s="21" t="s">
        <v>27</v>
      </c>
      <c r="C7" s="21" t="s">
        <v>11</v>
      </c>
      <c r="D7" s="21" t="s">
        <v>392</v>
      </c>
      <c r="E7" s="21" t="s">
        <v>396</v>
      </c>
      <c r="F7" s="21">
        <v>1.04</v>
      </c>
      <c r="G7" s="22">
        <v>1000</v>
      </c>
      <c r="H7" s="23">
        <f t="shared" si="0"/>
        <v>1040</v>
      </c>
      <c r="I7" s="28"/>
    </row>
    <row r="8" s="19" customFormat="1" ht="24" customHeight="1" spans="1:9">
      <c r="A8" s="34"/>
      <c r="B8" s="34"/>
      <c r="C8" s="34"/>
      <c r="D8" s="34"/>
      <c r="E8" s="35" t="s">
        <v>53</v>
      </c>
      <c r="F8" s="36">
        <f>SUM(F4:F7)</f>
        <v>1.71</v>
      </c>
      <c r="G8" s="36"/>
      <c r="H8" s="37">
        <f>SUM(H4:H7)</f>
        <v>1710</v>
      </c>
      <c r="I8" s="34"/>
    </row>
    <row r="9" s="19" customFormat="1" spans="2:6">
      <c r="B9" s="19" t="s">
        <v>54</v>
      </c>
      <c r="F9" s="19" t="s">
        <v>55</v>
      </c>
    </row>
    <row r="10" s="19" customFormat="1"/>
  </sheetData>
  <mergeCells count="2">
    <mergeCell ref="A1:I1"/>
    <mergeCell ref="A2:I2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1"/>
  <sheetViews>
    <sheetView workbookViewId="0">
      <selection activeCell="I7" sqref="I7"/>
    </sheetView>
  </sheetViews>
  <sheetFormatPr defaultColWidth="9" defaultRowHeight="13.5"/>
  <cols>
    <col min="1" max="1" width="6.5" style="1" customWidth="1"/>
    <col min="2" max="7" width="9" style="1"/>
    <col min="8" max="8" width="11.8916666666667" style="1"/>
    <col min="9" max="16384" width="9" style="1"/>
  </cols>
  <sheetData>
    <row r="1" s="1" customFormat="1" ht="25" customHeight="1" spans="1:9">
      <c r="A1" s="3" t="s">
        <v>17</v>
      </c>
      <c r="B1" s="3"/>
      <c r="C1" s="3"/>
      <c r="D1" s="3"/>
      <c r="E1" s="3"/>
      <c r="F1" s="3"/>
      <c r="G1" s="3"/>
      <c r="H1" s="3"/>
      <c r="I1" s="3"/>
    </row>
    <row r="2" s="1" customFormat="1" ht="20" customHeight="1" spans="1:9">
      <c r="A2" s="8" t="s">
        <v>397</v>
      </c>
      <c r="B2" s="8"/>
      <c r="C2" s="8"/>
      <c r="D2" s="8"/>
      <c r="E2" s="8"/>
      <c r="F2" s="8"/>
      <c r="G2" s="8"/>
      <c r="H2" s="8"/>
      <c r="I2" s="8"/>
    </row>
    <row r="3" s="1" customFormat="1" ht="27" customHeight="1" spans="1:9">
      <c r="A3" s="11" t="s">
        <v>19</v>
      </c>
      <c r="B3" s="11" t="s">
        <v>20</v>
      </c>
      <c r="C3" s="11" t="s">
        <v>21</v>
      </c>
      <c r="D3" s="11" t="s">
        <v>22</v>
      </c>
      <c r="E3" s="11" t="s">
        <v>23</v>
      </c>
      <c r="F3" s="11" t="s">
        <v>24</v>
      </c>
      <c r="G3" s="12" t="s">
        <v>25</v>
      </c>
      <c r="H3" s="20" t="s">
        <v>26</v>
      </c>
      <c r="I3" s="14" t="s">
        <v>8</v>
      </c>
    </row>
    <row r="4" s="18" customFormat="1" ht="24" customHeight="1" spans="1:9">
      <c r="A4" s="21">
        <v>1</v>
      </c>
      <c r="B4" s="21" t="s">
        <v>27</v>
      </c>
      <c r="C4" s="21" t="s">
        <v>11</v>
      </c>
      <c r="D4" s="21" t="s">
        <v>398</v>
      </c>
      <c r="E4" s="21" t="s">
        <v>399</v>
      </c>
      <c r="F4" s="21">
        <f>0.063+0.064+0.148+0.322</f>
        <v>0.597</v>
      </c>
      <c r="G4" s="22">
        <v>1000</v>
      </c>
      <c r="H4" s="23">
        <f t="shared" ref="H4:H67" si="0">F4*G4</f>
        <v>597</v>
      </c>
      <c r="I4" s="28"/>
    </row>
    <row r="5" s="18" customFormat="1" ht="24" customHeight="1" spans="1:9">
      <c r="A5" s="21">
        <v>2</v>
      </c>
      <c r="B5" s="21" t="s">
        <v>27</v>
      </c>
      <c r="C5" s="21" t="s">
        <v>11</v>
      </c>
      <c r="D5" s="21" t="s">
        <v>398</v>
      </c>
      <c r="E5" s="21" t="s">
        <v>400</v>
      </c>
      <c r="F5" s="21">
        <v>0.231</v>
      </c>
      <c r="G5" s="22">
        <v>1000</v>
      </c>
      <c r="H5" s="23">
        <f t="shared" si="0"/>
        <v>231</v>
      </c>
      <c r="I5" s="28"/>
    </row>
    <row r="6" s="18" customFormat="1" ht="24" customHeight="1" spans="1:9">
      <c r="A6" s="21">
        <v>3</v>
      </c>
      <c r="B6" s="21" t="s">
        <v>27</v>
      </c>
      <c r="C6" s="21" t="s">
        <v>11</v>
      </c>
      <c r="D6" s="21" t="s">
        <v>398</v>
      </c>
      <c r="E6" s="21" t="s">
        <v>401</v>
      </c>
      <c r="F6" s="21">
        <f>0.057+0.499</f>
        <v>0.556</v>
      </c>
      <c r="G6" s="22">
        <v>1000</v>
      </c>
      <c r="H6" s="23">
        <f t="shared" si="0"/>
        <v>556</v>
      </c>
      <c r="I6" s="28"/>
    </row>
    <row r="7" s="18" customFormat="1" ht="24" customHeight="1" spans="1:9">
      <c r="A7" s="21">
        <v>4</v>
      </c>
      <c r="B7" s="21" t="s">
        <v>27</v>
      </c>
      <c r="C7" s="21" t="s">
        <v>11</v>
      </c>
      <c r="D7" s="21" t="s">
        <v>398</v>
      </c>
      <c r="E7" s="21" t="s">
        <v>402</v>
      </c>
      <c r="F7" s="21">
        <v>0.108</v>
      </c>
      <c r="G7" s="22">
        <v>1000</v>
      </c>
      <c r="H7" s="23">
        <f t="shared" si="0"/>
        <v>108</v>
      </c>
      <c r="I7" s="28"/>
    </row>
    <row r="8" s="18" customFormat="1" ht="24" customHeight="1" spans="1:9">
      <c r="A8" s="21">
        <v>5</v>
      </c>
      <c r="B8" s="21" t="s">
        <v>27</v>
      </c>
      <c r="C8" s="21" t="s">
        <v>11</v>
      </c>
      <c r="D8" s="21" t="s">
        <v>398</v>
      </c>
      <c r="E8" s="21" t="s">
        <v>403</v>
      </c>
      <c r="F8" s="21">
        <v>0.25</v>
      </c>
      <c r="G8" s="22">
        <v>1000</v>
      </c>
      <c r="H8" s="23">
        <f t="shared" si="0"/>
        <v>250</v>
      </c>
      <c r="I8" s="28"/>
    </row>
    <row r="9" s="18" customFormat="1" ht="24" customHeight="1" spans="1:9">
      <c r="A9" s="21">
        <v>6</v>
      </c>
      <c r="B9" s="21" t="s">
        <v>27</v>
      </c>
      <c r="C9" s="21" t="s">
        <v>11</v>
      </c>
      <c r="D9" s="21" t="s">
        <v>398</v>
      </c>
      <c r="E9" s="21" t="s">
        <v>404</v>
      </c>
      <c r="F9" s="21">
        <v>0.84</v>
      </c>
      <c r="G9" s="22">
        <v>1000</v>
      </c>
      <c r="H9" s="23">
        <f t="shared" si="0"/>
        <v>840</v>
      </c>
      <c r="I9" s="28"/>
    </row>
    <row r="10" s="18" customFormat="1" ht="24" customHeight="1" spans="1:9">
      <c r="A10" s="21">
        <v>7</v>
      </c>
      <c r="B10" s="21" t="s">
        <v>27</v>
      </c>
      <c r="C10" s="21" t="s">
        <v>11</v>
      </c>
      <c r="D10" s="21" t="s">
        <v>398</v>
      </c>
      <c r="E10" s="21" t="s">
        <v>405</v>
      </c>
      <c r="F10" s="21">
        <v>0.2</v>
      </c>
      <c r="G10" s="22">
        <v>1000</v>
      </c>
      <c r="H10" s="23">
        <f t="shared" si="0"/>
        <v>200</v>
      </c>
      <c r="I10" s="28"/>
    </row>
    <row r="11" s="18" customFormat="1" ht="24" customHeight="1" spans="1:9">
      <c r="A11" s="21">
        <v>8</v>
      </c>
      <c r="B11" s="21" t="s">
        <v>27</v>
      </c>
      <c r="C11" s="21" t="s">
        <v>11</v>
      </c>
      <c r="D11" s="21" t="s">
        <v>398</v>
      </c>
      <c r="E11" s="21" t="s">
        <v>406</v>
      </c>
      <c r="F11" s="21">
        <v>0.478</v>
      </c>
      <c r="G11" s="22">
        <v>1000</v>
      </c>
      <c r="H11" s="23">
        <f t="shared" si="0"/>
        <v>478</v>
      </c>
      <c r="I11" s="28"/>
    </row>
    <row r="12" s="18" customFormat="1" ht="24" customHeight="1" spans="1:9">
      <c r="A12" s="21">
        <v>9</v>
      </c>
      <c r="B12" s="21" t="s">
        <v>27</v>
      </c>
      <c r="C12" s="21" t="s">
        <v>11</v>
      </c>
      <c r="D12" s="21" t="s">
        <v>398</v>
      </c>
      <c r="E12" s="21" t="s">
        <v>407</v>
      </c>
      <c r="F12" s="21">
        <v>0.287</v>
      </c>
      <c r="G12" s="22">
        <v>1000</v>
      </c>
      <c r="H12" s="23">
        <f t="shared" si="0"/>
        <v>287</v>
      </c>
      <c r="I12" s="28"/>
    </row>
    <row r="13" s="18" customFormat="1" ht="24" customHeight="1" spans="1:9">
      <c r="A13" s="21">
        <v>10</v>
      </c>
      <c r="B13" s="21" t="s">
        <v>27</v>
      </c>
      <c r="C13" s="21" t="s">
        <v>11</v>
      </c>
      <c r="D13" s="21" t="s">
        <v>398</v>
      </c>
      <c r="E13" s="24" t="s">
        <v>408</v>
      </c>
      <c r="F13" s="21">
        <f>0.11+0.185</f>
        <v>0.295</v>
      </c>
      <c r="G13" s="22">
        <v>1000</v>
      </c>
      <c r="H13" s="23">
        <f t="shared" si="0"/>
        <v>295</v>
      </c>
      <c r="I13" s="28"/>
    </row>
    <row r="14" s="18" customFormat="1" ht="24" customHeight="1" spans="1:9">
      <c r="A14" s="21">
        <v>11</v>
      </c>
      <c r="B14" s="21" t="s">
        <v>27</v>
      </c>
      <c r="C14" s="21" t="s">
        <v>11</v>
      </c>
      <c r="D14" s="21" t="s">
        <v>398</v>
      </c>
      <c r="E14" s="21" t="s">
        <v>409</v>
      </c>
      <c r="F14" s="21">
        <f>0.109+0.567+0.234</f>
        <v>0.91</v>
      </c>
      <c r="G14" s="22">
        <v>1000</v>
      </c>
      <c r="H14" s="23">
        <f t="shared" si="0"/>
        <v>910</v>
      </c>
      <c r="I14" s="28"/>
    </row>
    <row r="15" s="18" customFormat="1" ht="24" customHeight="1" spans="1:9">
      <c r="A15" s="21">
        <v>12</v>
      </c>
      <c r="B15" s="21" t="s">
        <v>27</v>
      </c>
      <c r="C15" s="21" t="s">
        <v>11</v>
      </c>
      <c r="D15" s="21" t="s">
        <v>398</v>
      </c>
      <c r="E15" s="21" t="s">
        <v>410</v>
      </c>
      <c r="F15" s="21">
        <v>0.348</v>
      </c>
      <c r="G15" s="22">
        <v>1000</v>
      </c>
      <c r="H15" s="23">
        <f t="shared" si="0"/>
        <v>348</v>
      </c>
      <c r="I15" s="28"/>
    </row>
    <row r="16" s="18" customFormat="1" ht="24" customHeight="1" spans="1:9">
      <c r="A16" s="21">
        <v>13</v>
      </c>
      <c r="B16" s="21" t="s">
        <v>27</v>
      </c>
      <c r="C16" s="21" t="s">
        <v>11</v>
      </c>
      <c r="D16" s="21" t="s">
        <v>398</v>
      </c>
      <c r="E16" s="21" t="s">
        <v>411</v>
      </c>
      <c r="F16" s="21">
        <f>0.22+0.349</f>
        <v>0.569</v>
      </c>
      <c r="G16" s="22">
        <v>1000</v>
      </c>
      <c r="H16" s="23">
        <f t="shared" si="0"/>
        <v>569</v>
      </c>
      <c r="I16" s="28"/>
    </row>
    <row r="17" s="18" customFormat="1" ht="24" customHeight="1" spans="1:9">
      <c r="A17" s="21">
        <v>14</v>
      </c>
      <c r="B17" s="21" t="s">
        <v>27</v>
      </c>
      <c r="C17" s="21" t="s">
        <v>11</v>
      </c>
      <c r="D17" s="21" t="s">
        <v>398</v>
      </c>
      <c r="E17" s="21" t="s">
        <v>412</v>
      </c>
      <c r="F17" s="21">
        <f>0.193+0.03+0.843+0.942</f>
        <v>2.008</v>
      </c>
      <c r="G17" s="22">
        <v>1000</v>
      </c>
      <c r="H17" s="23">
        <f t="shared" si="0"/>
        <v>2008</v>
      </c>
      <c r="I17" s="28"/>
    </row>
    <row r="18" s="18" customFormat="1" ht="24" customHeight="1" spans="1:9">
      <c r="A18" s="21">
        <v>15</v>
      </c>
      <c r="B18" s="21" t="s">
        <v>27</v>
      </c>
      <c r="C18" s="21" t="s">
        <v>11</v>
      </c>
      <c r="D18" s="21" t="s">
        <v>398</v>
      </c>
      <c r="E18" s="21" t="s">
        <v>413</v>
      </c>
      <c r="F18" s="21">
        <f>1.05+0.388</f>
        <v>1.438</v>
      </c>
      <c r="G18" s="22">
        <v>1000</v>
      </c>
      <c r="H18" s="23">
        <f t="shared" si="0"/>
        <v>1438</v>
      </c>
      <c r="I18" s="28"/>
    </row>
    <row r="19" s="18" customFormat="1" ht="24" customHeight="1" spans="1:9">
      <c r="A19" s="21">
        <v>16</v>
      </c>
      <c r="B19" s="21" t="s">
        <v>27</v>
      </c>
      <c r="C19" s="21" t="s">
        <v>11</v>
      </c>
      <c r="D19" s="21" t="s">
        <v>398</v>
      </c>
      <c r="E19" s="21" t="s">
        <v>414</v>
      </c>
      <c r="F19" s="21">
        <v>0.13</v>
      </c>
      <c r="G19" s="22">
        <v>1000</v>
      </c>
      <c r="H19" s="23">
        <f t="shared" si="0"/>
        <v>130</v>
      </c>
      <c r="I19" s="28"/>
    </row>
    <row r="20" s="18" customFormat="1" ht="24" customHeight="1" spans="1:9">
      <c r="A20" s="21">
        <v>17</v>
      </c>
      <c r="B20" s="21" t="s">
        <v>27</v>
      </c>
      <c r="C20" s="21" t="s">
        <v>11</v>
      </c>
      <c r="D20" s="21" t="s">
        <v>398</v>
      </c>
      <c r="E20" s="21" t="s">
        <v>415</v>
      </c>
      <c r="F20" s="21">
        <v>0.36</v>
      </c>
      <c r="G20" s="22">
        <v>1000</v>
      </c>
      <c r="H20" s="23">
        <f t="shared" si="0"/>
        <v>360</v>
      </c>
      <c r="I20" s="28"/>
    </row>
    <row r="21" s="18" customFormat="1" ht="24" customHeight="1" spans="1:9">
      <c r="A21" s="21">
        <v>18</v>
      </c>
      <c r="B21" s="21" t="s">
        <v>27</v>
      </c>
      <c r="C21" s="21" t="s">
        <v>11</v>
      </c>
      <c r="D21" s="21" t="s">
        <v>398</v>
      </c>
      <c r="E21" s="21" t="s">
        <v>416</v>
      </c>
      <c r="F21" s="21">
        <f>0.465+0.262</f>
        <v>0.727</v>
      </c>
      <c r="G21" s="22">
        <v>1000</v>
      </c>
      <c r="H21" s="23">
        <f t="shared" si="0"/>
        <v>727</v>
      </c>
      <c r="I21" s="28"/>
    </row>
    <row r="22" s="18" customFormat="1" ht="24" customHeight="1" spans="1:9">
      <c r="A22" s="21">
        <v>19</v>
      </c>
      <c r="B22" s="21" t="s">
        <v>27</v>
      </c>
      <c r="C22" s="21" t="s">
        <v>11</v>
      </c>
      <c r="D22" s="21" t="s">
        <v>398</v>
      </c>
      <c r="E22" s="21" t="s">
        <v>417</v>
      </c>
      <c r="F22" s="21">
        <f>0.096+0.254</f>
        <v>0.35</v>
      </c>
      <c r="G22" s="22">
        <v>1000</v>
      </c>
      <c r="H22" s="23">
        <f t="shared" si="0"/>
        <v>350</v>
      </c>
      <c r="I22" s="28"/>
    </row>
    <row r="23" s="18" customFormat="1" ht="24" customHeight="1" spans="1:9">
      <c r="A23" s="21">
        <v>20</v>
      </c>
      <c r="B23" s="21" t="s">
        <v>27</v>
      </c>
      <c r="C23" s="21" t="s">
        <v>11</v>
      </c>
      <c r="D23" s="21" t="s">
        <v>398</v>
      </c>
      <c r="E23" s="21" t="s">
        <v>418</v>
      </c>
      <c r="F23" s="21">
        <v>0.334</v>
      </c>
      <c r="G23" s="22">
        <v>1000</v>
      </c>
      <c r="H23" s="23">
        <f t="shared" si="0"/>
        <v>334</v>
      </c>
      <c r="I23" s="28"/>
    </row>
    <row r="24" s="18" customFormat="1" ht="24" customHeight="1" spans="1:9">
      <c r="A24" s="21">
        <v>21</v>
      </c>
      <c r="B24" s="21" t="s">
        <v>27</v>
      </c>
      <c r="C24" s="21" t="s">
        <v>11</v>
      </c>
      <c r="D24" s="21" t="s">
        <v>398</v>
      </c>
      <c r="E24" s="21" t="s">
        <v>419</v>
      </c>
      <c r="F24" s="21">
        <v>0.611</v>
      </c>
      <c r="G24" s="22">
        <v>1000</v>
      </c>
      <c r="H24" s="23">
        <f t="shared" si="0"/>
        <v>611</v>
      </c>
      <c r="I24" s="28"/>
    </row>
    <row r="25" s="18" customFormat="1" ht="24" customHeight="1" spans="1:9">
      <c r="A25" s="21">
        <v>22</v>
      </c>
      <c r="B25" s="21" t="s">
        <v>27</v>
      </c>
      <c r="C25" s="21" t="s">
        <v>11</v>
      </c>
      <c r="D25" s="21" t="s">
        <v>398</v>
      </c>
      <c r="E25" s="21" t="s">
        <v>420</v>
      </c>
      <c r="F25" s="21">
        <f>0.217+0.349</f>
        <v>0.566</v>
      </c>
      <c r="G25" s="22">
        <v>1000</v>
      </c>
      <c r="H25" s="23">
        <f t="shared" si="0"/>
        <v>566</v>
      </c>
      <c r="I25" s="28"/>
    </row>
    <row r="26" s="18" customFormat="1" ht="24" customHeight="1" spans="1:9">
      <c r="A26" s="21">
        <v>23</v>
      </c>
      <c r="B26" s="21" t="s">
        <v>27</v>
      </c>
      <c r="C26" s="21" t="s">
        <v>11</v>
      </c>
      <c r="D26" s="21" t="s">
        <v>398</v>
      </c>
      <c r="E26" s="21" t="s">
        <v>421</v>
      </c>
      <c r="F26" s="21">
        <f>0.122+2.928+0.03</f>
        <v>3.08</v>
      </c>
      <c r="G26" s="22">
        <v>1000</v>
      </c>
      <c r="H26" s="23">
        <f t="shared" si="0"/>
        <v>3080</v>
      </c>
      <c r="I26" s="28"/>
    </row>
    <row r="27" s="18" customFormat="1" ht="24" customHeight="1" spans="1:9">
      <c r="A27" s="21">
        <v>24</v>
      </c>
      <c r="B27" s="21" t="s">
        <v>27</v>
      </c>
      <c r="C27" s="21" t="s">
        <v>11</v>
      </c>
      <c r="D27" s="21" t="s">
        <v>398</v>
      </c>
      <c r="E27" s="21" t="s">
        <v>422</v>
      </c>
      <c r="F27" s="21">
        <f>0.678+0.427</f>
        <v>1.105</v>
      </c>
      <c r="G27" s="22">
        <v>1000</v>
      </c>
      <c r="H27" s="23">
        <f t="shared" si="0"/>
        <v>1105</v>
      </c>
      <c r="I27" s="28"/>
    </row>
    <row r="28" s="18" customFormat="1" ht="24" customHeight="1" spans="1:9">
      <c r="A28" s="21">
        <v>25</v>
      </c>
      <c r="B28" s="21" t="s">
        <v>27</v>
      </c>
      <c r="C28" s="21" t="s">
        <v>11</v>
      </c>
      <c r="D28" s="21" t="s">
        <v>398</v>
      </c>
      <c r="E28" s="21" t="s">
        <v>423</v>
      </c>
      <c r="F28" s="21">
        <f>0.107+0.248</f>
        <v>0.355</v>
      </c>
      <c r="G28" s="22">
        <v>1000</v>
      </c>
      <c r="H28" s="23">
        <f t="shared" si="0"/>
        <v>355</v>
      </c>
      <c r="I28" s="28"/>
    </row>
    <row r="29" s="18" customFormat="1" ht="24" customHeight="1" spans="1:9">
      <c r="A29" s="21">
        <v>26</v>
      </c>
      <c r="B29" s="21" t="s">
        <v>27</v>
      </c>
      <c r="C29" s="21" t="s">
        <v>11</v>
      </c>
      <c r="D29" s="21" t="s">
        <v>398</v>
      </c>
      <c r="E29" s="25" t="s">
        <v>424</v>
      </c>
      <c r="F29" s="21">
        <f>0.243+0.056</f>
        <v>0.299</v>
      </c>
      <c r="G29" s="22">
        <v>1000</v>
      </c>
      <c r="H29" s="23">
        <f t="shared" si="0"/>
        <v>299</v>
      </c>
      <c r="I29" s="28"/>
    </row>
    <row r="30" s="18" customFormat="1" ht="24" customHeight="1" spans="1:9">
      <c r="A30" s="21">
        <v>27</v>
      </c>
      <c r="B30" s="21" t="s">
        <v>27</v>
      </c>
      <c r="C30" s="21" t="s">
        <v>11</v>
      </c>
      <c r="D30" s="21" t="s">
        <v>398</v>
      </c>
      <c r="E30" s="21" t="s">
        <v>425</v>
      </c>
      <c r="F30" s="21">
        <v>0.363</v>
      </c>
      <c r="G30" s="22">
        <v>1000</v>
      </c>
      <c r="H30" s="23">
        <f t="shared" si="0"/>
        <v>363</v>
      </c>
      <c r="I30" s="28"/>
    </row>
    <row r="31" s="18" customFormat="1" ht="24" customHeight="1" spans="1:9">
      <c r="A31" s="21">
        <v>28</v>
      </c>
      <c r="B31" s="21" t="s">
        <v>27</v>
      </c>
      <c r="C31" s="21" t="s">
        <v>11</v>
      </c>
      <c r="D31" s="21" t="s">
        <v>398</v>
      </c>
      <c r="E31" s="21" t="s">
        <v>426</v>
      </c>
      <c r="F31" s="21">
        <f>0.1+0.286</f>
        <v>0.386</v>
      </c>
      <c r="G31" s="22">
        <v>1000</v>
      </c>
      <c r="H31" s="23">
        <f t="shared" si="0"/>
        <v>386</v>
      </c>
      <c r="I31" s="28"/>
    </row>
    <row r="32" s="18" customFormat="1" ht="24" customHeight="1" spans="1:9">
      <c r="A32" s="21">
        <v>29</v>
      </c>
      <c r="B32" s="21" t="s">
        <v>27</v>
      </c>
      <c r="C32" s="21" t="s">
        <v>11</v>
      </c>
      <c r="D32" s="21" t="s">
        <v>398</v>
      </c>
      <c r="E32" s="21" t="s">
        <v>427</v>
      </c>
      <c r="F32" s="21">
        <v>0.269</v>
      </c>
      <c r="G32" s="22">
        <v>1000</v>
      </c>
      <c r="H32" s="23">
        <f t="shared" si="0"/>
        <v>269</v>
      </c>
      <c r="I32" s="28"/>
    </row>
    <row r="33" s="18" customFormat="1" ht="24" customHeight="1" spans="1:9">
      <c r="A33" s="21">
        <v>30</v>
      </c>
      <c r="B33" s="21" t="s">
        <v>27</v>
      </c>
      <c r="C33" s="21" t="s">
        <v>11</v>
      </c>
      <c r="D33" s="21" t="s">
        <v>398</v>
      </c>
      <c r="E33" s="21" t="s">
        <v>428</v>
      </c>
      <c r="F33" s="21">
        <v>0.11</v>
      </c>
      <c r="G33" s="22">
        <v>1000</v>
      </c>
      <c r="H33" s="23">
        <f t="shared" si="0"/>
        <v>110</v>
      </c>
      <c r="I33" s="28"/>
    </row>
    <row r="34" s="18" customFormat="1" ht="24" customHeight="1" spans="1:9">
      <c r="A34" s="21">
        <v>31</v>
      </c>
      <c r="B34" s="21" t="s">
        <v>27</v>
      </c>
      <c r="C34" s="21" t="s">
        <v>11</v>
      </c>
      <c r="D34" s="21" t="s">
        <v>398</v>
      </c>
      <c r="E34" s="26" t="s">
        <v>429</v>
      </c>
      <c r="F34" s="21">
        <v>0.84</v>
      </c>
      <c r="G34" s="22">
        <v>1000</v>
      </c>
      <c r="H34" s="23">
        <f t="shared" si="0"/>
        <v>840</v>
      </c>
      <c r="I34" s="28"/>
    </row>
    <row r="35" s="18" customFormat="1" ht="24" customHeight="1" spans="1:9">
      <c r="A35" s="21">
        <v>32</v>
      </c>
      <c r="B35" s="21" t="s">
        <v>27</v>
      </c>
      <c r="C35" s="21" t="s">
        <v>11</v>
      </c>
      <c r="D35" s="21" t="s">
        <v>398</v>
      </c>
      <c r="E35" s="24" t="s">
        <v>430</v>
      </c>
      <c r="F35" s="21">
        <f>0.13+1.172</f>
        <v>1.302</v>
      </c>
      <c r="G35" s="22">
        <v>1000</v>
      </c>
      <c r="H35" s="23">
        <f t="shared" si="0"/>
        <v>1302</v>
      </c>
      <c r="I35" s="28"/>
    </row>
    <row r="36" s="18" customFormat="1" ht="24" customHeight="1" spans="1:9">
      <c r="A36" s="21">
        <v>33</v>
      </c>
      <c r="B36" s="21" t="s">
        <v>27</v>
      </c>
      <c r="C36" s="21" t="s">
        <v>11</v>
      </c>
      <c r="D36" s="21" t="s">
        <v>398</v>
      </c>
      <c r="E36" s="21" t="s">
        <v>431</v>
      </c>
      <c r="F36" s="21">
        <f>0.05+0.054</f>
        <v>0.104</v>
      </c>
      <c r="G36" s="22">
        <v>1000</v>
      </c>
      <c r="H36" s="23">
        <f t="shared" si="0"/>
        <v>104</v>
      </c>
      <c r="I36" s="28"/>
    </row>
    <row r="37" s="18" customFormat="1" ht="24" customHeight="1" spans="1:9">
      <c r="A37" s="21">
        <v>34</v>
      </c>
      <c r="B37" s="21" t="s">
        <v>27</v>
      </c>
      <c r="C37" s="21" t="s">
        <v>11</v>
      </c>
      <c r="D37" s="21" t="s">
        <v>398</v>
      </c>
      <c r="E37" s="21" t="s">
        <v>432</v>
      </c>
      <c r="F37" s="21">
        <v>0.24</v>
      </c>
      <c r="G37" s="22">
        <v>1000</v>
      </c>
      <c r="H37" s="23">
        <f t="shared" si="0"/>
        <v>240</v>
      </c>
      <c r="I37" s="28"/>
    </row>
    <row r="38" s="18" customFormat="1" ht="24" customHeight="1" spans="1:9">
      <c r="A38" s="21">
        <v>35</v>
      </c>
      <c r="B38" s="21" t="s">
        <v>27</v>
      </c>
      <c r="C38" s="21" t="s">
        <v>11</v>
      </c>
      <c r="D38" s="21" t="s">
        <v>398</v>
      </c>
      <c r="E38" s="25" t="s">
        <v>433</v>
      </c>
      <c r="F38" s="21">
        <v>0.36</v>
      </c>
      <c r="G38" s="22">
        <v>1000</v>
      </c>
      <c r="H38" s="23">
        <f t="shared" si="0"/>
        <v>360</v>
      </c>
      <c r="I38" s="28"/>
    </row>
    <row r="39" s="18" customFormat="1" ht="24" customHeight="1" spans="1:9">
      <c r="A39" s="21">
        <v>36</v>
      </c>
      <c r="B39" s="21" t="s">
        <v>27</v>
      </c>
      <c r="C39" s="21" t="s">
        <v>11</v>
      </c>
      <c r="D39" s="21" t="s">
        <v>398</v>
      </c>
      <c r="E39" s="21" t="s">
        <v>434</v>
      </c>
      <c r="F39" s="21">
        <f>0.1+0.525+0.043</f>
        <v>0.668</v>
      </c>
      <c r="G39" s="22">
        <v>1000</v>
      </c>
      <c r="H39" s="23">
        <f t="shared" si="0"/>
        <v>668</v>
      </c>
      <c r="I39" s="28"/>
    </row>
    <row r="40" s="18" customFormat="1" ht="24" customHeight="1" spans="1:9">
      <c r="A40" s="21">
        <v>37</v>
      </c>
      <c r="B40" s="21" t="s">
        <v>27</v>
      </c>
      <c r="C40" s="21" t="s">
        <v>11</v>
      </c>
      <c r="D40" s="21" t="s">
        <v>398</v>
      </c>
      <c r="E40" s="21" t="s">
        <v>435</v>
      </c>
      <c r="F40" s="21">
        <f>0.052+0.385</f>
        <v>0.437</v>
      </c>
      <c r="G40" s="22">
        <v>1000</v>
      </c>
      <c r="H40" s="23">
        <f t="shared" si="0"/>
        <v>437</v>
      </c>
      <c r="I40" s="28"/>
    </row>
    <row r="41" s="18" customFormat="1" ht="24" customHeight="1" spans="1:9">
      <c r="A41" s="21">
        <v>38</v>
      </c>
      <c r="B41" s="21" t="s">
        <v>27</v>
      </c>
      <c r="C41" s="21" t="s">
        <v>11</v>
      </c>
      <c r="D41" s="21" t="s">
        <v>398</v>
      </c>
      <c r="E41" s="21" t="s">
        <v>436</v>
      </c>
      <c r="F41" s="21">
        <f>0.151+0.029</f>
        <v>0.18</v>
      </c>
      <c r="G41" s="22">
        <v>1000</v>
      </c>
      <c r="H41" s="23">
        <f t="shared" si="0"/>
        <v>180</v>
      </c>
      <c r="I41" s="28"/>
    </row>
    <row r="42" s="18" customFormat="1" ht="24" customHeight="1" spans="1:9">
      <c r="A42" s="21">
        <v>39</v>
      </c>
      <c r="B42" s="21" t="s">
        <v>27</v>
      </c>
      <c r="C42" s="21" t="s">
        <v>11</v>
      </c>
      <c r="D42" s="21" t="s">
        <v>398</v>
      </c>
      <c r="E42" s="21" t="s">
        <v>437</v>
      </c>
      <c r="F42" s="21">
        <v>0.483</v>
      </c>
      <c r="G42" s="22">
        <v>1000</v>
      </c>
      <c r="H42" s="23">
        <f t="shared" si="0"/>
        <v>483</v>
      </c>
      <c r="I42" s="28"/>
    </row>
    <row r="43" s="18" customFormat="1" ht="24" customHeight="1" spans="1:9">
      <c r="A43" s="21">
        <v>40</v>
      </c>
      <c r="B43" s="21" t="s">
        <v>27</v>
      </c>
      <c r="C43" s="21" t="s">
        <v>11</v>
      </c>
      <c r="D43" s="21" t="s">
        <v>398</v>
      </c>
      <c r="E43" s="21" t="s">
        <v>438</v>
      </c>
      <c r="F43" s="21">
        <v>0.116</v>
      </c>
      <c r="G43" s="22">
        <v>1000</v>
      </c>
      <c r="H43" s="23">
        <f t="shared" si="0"/>
        <v>116</v>
      </c>
      <c r="I43" s="28"/>
    </row>
    <row r="44" s="18" customFormat="1" ht="24" customHeight="1" spans="1:9">
      <c r="A44" s="21">
        <v>41</v>
      </c>
      <c r="B44" s="21" t="s">
        <v>27</v>
      </c>
      <c r="C44" s="21" t="s">
        <v>11</v>
      </c>
      <c r="D44" s="21" t="s">
        <v>398</v>
      </c>
      <c r="E44" s="21" t="s">
        <v>439</v>
      </c>
      <c r="F44" s="21">
        <f>0.1+0.373</f>
        <v>0.473</v>
      </c>
      <c r="G44" s="22">
        <v>1000</v>
      </c>
      <c r="H44" s="23">
        <f t="shared" si="0"/>
        <v>473</v>
      </c>
      <c r="I44" s="28"/>
    </row>
    <row r="45" s="18" customFormat="1" ht="24" customHeight="1" spans="1:9">
      <c r="A45" s="21">
        <v>42</v>
      </c>
      <c r="B45" s="21" t="s">
        <v>27</v>
      </c>
      <c r="C45" s="21" t="s">
        <v>11</v>
      </c>
      <c r="D45" s="21" t="s">
        <v>398</v>
      </c>
      <c r="E45" s="21" t="s">
        <v>440</v>
      </c>
      <c r="F45" s="21">
        <f>0.156+0.263+0.347</f>
        <v>0.766</v>
      </c>
      <c r="G45" s="22">
        <v>1000</v>
      </c>
      <c r="H45" s="23">
        <f t="shared" si="0"/>
        <v>766</v>
      </c>
      <c r="I45" s="28"/>
    </row>
    <row r="46" s="18" customFormat="1" ht="24" customHeight="1" spans="1:9">
      <c r="A46" s="21">
        <v>43</v>
      </c>
      <c r="B46" s="21" t="s">
        <v>27</v>
      </c>
      <c r="C46" s="21" t="s">
        <v>11</v>
      </c>
      <c r="D46" s="21" t="s">
        <v>398</v>
      </c>
      <c r="E46" s="21" t="s">
        <v>441</v>
      </c>
      <c r="F46" s="21">
        <f>0.199+1.312</f>
        <v>1.511</v>
      </c>
      <c r="G46" s="22">
        <v>1000</v>
      </c>
      <c r="H46" s="23">
        <f t="shared" si="0"/>
        <v>1511</v>
      </c>
      <c r="I46" s="28"/>
    </row>
    <row r="47" s="18" customFormat="1" ht="24" customHeight="1" spans="1:9">
      <c r="A47" s="21">
        <v>44</v>
      </c>
      <c r="B47" s="21" t="s">
        <v>27</v>
      </c>
      <c r="C47" s="21" t="s">
        <v>11</v>
      </c>
      <c r="D47" s="21" t="s">
        <v>398</v>
      </c>
      <c r="E47" s="25" t="s">
        <v>442</v>
      </c>
      <c r="F47" s="27">
        <f>0.106+0.63</f>
        <v>0.736</v>
      </c>
      <c r="G47" s="22">
        <v>1000</v>
      </c>
      <c r="H47" s="23">
        <f t="shared" si="0"/>
        <v>736</v>
      </c>
      <c r="I47" s="29"/>
    </row>
    <row r="48" s="18" customFormat="1" ht="24" customHeight="1" spans="1:9">
      <c r="A48" s="21">
        <v>45</v>
      </c>
      <c r="B48" s="21" t="s">
        <v>27</v>
      </c>
      <c r="C48" s="21" t="s">
        <v>11</v>
      </c>
      <c r="D48" s="21" t="s">
        <v>398</v>
      </c>
      <c r="E48" s="24" t="s">
        <v>443</v>
      </c>
      <c r="F48" s="21">
        <v>0.48</v>
      </c>
      <c r="G48" s="22">
        <v>1000</v>
      </c>
      <c r="H48" s="23">
        <f t="shared" si="0"/>
        <v>480</v>
      </c>
      <c r="I48" s="28"/>
    </row>
    <row r="49" s="18" customFormat="1" ht="24" customHeight="1" spans="1:9">
      <c r="A49" s="21">
        <v>46</v>
      </c>
      <c r="B49" s="21" t="s">
        <v>27</v>
      </c>
      <c r="C49" s="21" t="s">
        <v>11</v>
      </c>
      <c r="D49" s="21" t="s">
        <v>398</v>
      </c>
      <c r="E49" s="21" t="s">
        <v>97</v>
      </c>
      <c r="F49" s="21">
        <v>0.225</v>
      </c>
      <c r="G49" s="22">
        <v>1000</v>
      </c>
      <c r="H49" s="23">
        <f t="shared" si="0"/>
        <v>225</v>
      </c>
      <c r="I49" s="28"/>
    </row>
    <row r="50" s="18" customFormat="1" ht="24" customHeight="1" spans="1:9">
      <c r="A50" s="21">
        <v>47</v>
      </c>
      <c r="B50" s="21" t="s">
        <v>27</v>
      </c>
      <c r="C50" s="21" t="s">
        <v>11</v>
      </c>
      <c r="D50" s="21" t="s">
        <v>398</v>
      </c>
      <c r="E50" s="21" t="s">
        <v>444</v>
      </c>
      <c r="F50" s="21">
        <f>0.1+0.46</f>
        <v>0.56</v>
      </c>
      <c r="G50" s="22">
        <v>1000</v>
      </c>
      <c r="H50" s="23">
        <f t="shared" si="0"/>
        <v>560</v>
      </c>
      <c r="I50" s="28"/>
    </row>
    <row r="51" s="18" customFormat="1" ht="24" customHeight="1" spans="1:9">
      <c r="A51" s="21">
        <v>48</v>
      </c>
      <c r="B51" s="21" t="s">
        <v>27</v>
      </c>
      <c r="C51" s="21" t="s">
        <v>11</v>
      </c>
      <c r="D51" s="21" t="s">
        <v>398</v>
      </c>
      <c r="E51" s="25" t="s">
        <v>445</v>
      </c>
      <c r="F51" s="21">
        <v>0.25</v>
      </c>
      <c r="G51" s="22">
        <v>1000</v>
      </c>
      <c r="H51" s="23">
        <f t="shared" si="0"/>
        <v>250</v>
      </c>
      <c r="I51" s="28"/>
    </row>
    <row r="52" s="18" customFormat="1" ht="24" customHeight="1" spans="1:9">
      <c r="A52" s="21">
        <v>49</v>
      </c>
      <c r="B52" s="21" t="s">
        <v>27</v>
      </c>
      <c r="C52" s="21" t="s">
        <v>11</v>
      </c>
      <c r="D52" s="21" t="s">
        <v>398</v>
      </c>
      <c r="E52" s="25" t="s">
        <v>446</v>
      </c>
      <c r="F52" s="27">
        <v>0.06</v>
      </c>
      <c r="G52" s="22">
        <v>1000</v>
      </c>
      <c r="H52" s="23">
        <f t="shared" si="0"/>
        <v>60</v>
      </c>
      <c r="I52" s="29"/>
    </row>
    <row r="53" s="18" customFormat="1" ht="24" customHeight="1" spans="1:9">
      <c r="A53" s="21">
        <v>50</v>
      </c>
      <c r="B53" s="21" t="s">
        <v>27</v>
      </c>
      <c r="C53" s="21" t="s">
        <v>11</v>
      </c>
      <c r="D53" s="21" t="s">
        <v>398</v>
      </c>
      <c r="E53" s="21" t="s">
        <v>447</v>
      </c>
      <c r="F53" s="21">
        <v>0.32</v>
      </c>
      <c r="G53" s="22">
        <v>1000</v>
      </c>
      <c r="H53" s="23">
        <f t="shared" si="0"/>
        <v>320</v>
      </c>
      <c r="I53" s="28"/>
    </row>
    <row r="54" s="18" customFormat="1" ht="24" customHeight="1" spans="1:9">
      <c r="A54" s="21">
        <v>51</v>
      </c>
      <c r="B54" s="21" t="s">
        <v>27</v>
      </c>
      <c r="C54" s="21" t="s">
        <v>11</v>
      </c>
      <c r="D54" s="21" t="s">
        <v>398</v>
      </c>
      <c r="E54" s="21" t="s">
        <v>448</v>
      </c>
      <c r="F54" s="21">
        <v>0.934</v>
      </c>
      <c r="G54" s="22">
        <v>1000</v>
      </c>
      <c r="H54" s="23">
        <f t="shared" si="0"/>
        <v>934</v>
      </c>
      <c r="I54" s="28"/>
    </row>
    <row r="55" s="18" customFormat="1" ht="24" customHeight="1" spans="1:9">
      <c r="A55" s="21">
        <v>52</v>
      </c>
      <c r="B55" s="21" t="s">
        <v>27</v>
      </c>
      <c r="C55" s="21" t="s">
        <v>11</v>
      </c>
      <c r="D55" s="21" t="s">
        <v>398</v>
      </c>
      <c r="E55" s="21" t="s">
        <v>449</v>
      </c>
      <c r="F55" s="21">
        <v>0.06</v>
      </c>
      <c r="G55" s="22">
        <v>1000</v>
      </c>
      <c r="H55" s="23">
        <f t="shared" si="0"/>
        <v>60</v>
      </c>
      <c r="I55" s="28"/>
    </row>
    <row r="56" s="18" customFormat="1" ht="24" customHeight="1" spans="1:9">
      <c r="A56" s="21">
        <v>53</v>
      </c>
      <c r="B56" s="21" t="s">
        <v>27</v>
      </c>
      <c r="C56" s="21" t="s">
        <v>11</v>
      </c>
      <c r="D56" s="21" t="s">
        <v>398</v>
      </c>
      <c r="E56" s="21" t="s">
        <v>450</v>
      </c>
      <c r="F56" s="21">
        <v>0.18</v>
      </c>
      <c r="G56" s="22">
        <v>1000</v>
      </c>
      <c r="H56" s="23">
        <f t="shared" si="0"/>
        <v>180</v>
      </c>
      <c r="I56" s="28"/>
    </row>
    <row r="57" s="18" customFormat="1" ht="24" customHeight="1" spans="1:9">
      <c r="A57" s="21">
        <v>54</v>
      </c>
      <c r="B57" s="21" t="s">
        <v>27</v>
      </c>
      <c r="C57" s="21" t="s">
        <v>11</v>
      </c>
      <c r="D57" s="21" t="s">
        <v>398</v>
      </c>
      <c r="E57" s="21" t="s">
        <v>451</v>
      </c>
      <c r="F57" s="21">
        <v>0.08</v>
      </c>
      <c r="G57" s="22">
        <v>1000</v>
      </c>
      <c r="H57" s="23">
        <f t="shared" si="0"/>
        <v>80</v>
      </c>
      <c r="I57" s="28"/>
    </row>
    <row r="58" s="18" customFormat="1" ht="24" customHeight="1" spans="1:9">
      <c r="A58" s="21">
        <v>55</v>
      </c>
      <c r="B58" s="21" t="s">
        <v>27</v>
      </c>
      <c r="C58" s="21" t="s">
        <v>11</v>
      </c>
      <c r="D58" s="21" t="s">
        <v>398</v>
      </c>
      <c r="E58" s="21" t="s">
        <v>452</v>
      </c>
      <c r="F58" s="21">
        <v>0.2</v>
      </c>
      <c r="G58" s="22">
        <v>1000</v>
      </c>
      <c r="H58" s="23">
        <f t="shared" si="0"/>
        <v>200</v>
      </c>
      <c r="I58" s="28"/>
    </row>
    <row r="59" s="18" customFormat="1" ht="24" customHeight="1" spans="1:9">
      <c r="A59" s="21">
        <v>56</v>
      </c>
      <c r="B59" s="21" t="s">
        <v>27</v>
      </c>
      <c r="C59" s="21" t="s">
        <v>11</v>
      </c>
      <c r="D59" s="21" t="s">
        <v>398</v>
      </c>
      <c r="E59" s="21" t="s">
        <v>453</v>
      </c>
      <c r="F59" s="21">
        <f>0.14+0.429</f>
        <v>0.569</v>
      </c>
      <c r="G59" s="22">
        <v>1000</v>
      </c>
      <c r="H59" s="23">
        <f t="shared" si="0"/>
        <v>569</v>
      </c>
      <c r="I59" s="28"/>
    </row>
    <row r="60" s="18" customFormat="1" ht="24" customHeight="1" spans="1:9">
      <c r="A60" s="21">
        <v>57</v>
      </c>
      <c r="B60" s="21" t="s">
        <v>27</v>
      </c>
      <c r="C60" s="21" t="s">
        <v>11</v>
      </c>
      <c r="D60" s="21" t="s">
        <v>398</v>
      </c>
      <c r="E60" s="21" t="s">
        <v>454</v>
      </c>
      <c r="F60" s="21">
        <v>0.33</v>
      </c>
      <c r="G60" s="22">
        <v>1000</v>
      </c>
      <c r="H60" s="23">
        <f t="shared" si="0"/>
        <v>330</v>
      </c>
      <c r="I60" s="28"/>
    </row>
    <row r="61" s="18" customFormat="1" ht="24" customHeight="1" spans="1:9">
      <c r="A61" s="21">
        <v>58</v>
      </c>
      <c r="B61" s="21" t="s">
        <v>27</v>
      </c>
      <c r="C61" s="21" t="s">
        <v>11</v>
      </c>
      <c r="D61" s="21" t="s">
        <v>398</v>
      </c>
      <c r="E61" s="21" t="s">
        <v>455</v>
      </c>
      <c r="F61" s="21">
        <f>0.14+0.494+0.13</f>
        <v>0.764</v>
      </c>
      <c r="G61" s="22">
        <v>1000</v>
      </c>
      <c r="H61" s="23">
        <f t="shared" si="0"/>
        <v>764</v>
      </c>
      <c r="I61" s="28"/>
    </row>
    <row r="62" s="18" customFormat="1" ht="24" customHeight="1" spans="1:9">
      <c r="A62" s="21">
        <v>59</v>
      </c>
      <c r="B62" s="21" t="s">
        <v>27</v>
      </c>
      <c r="C62" s="21" t="s">
        <v>11</v>
      </c>
      <c r="D62" s="21" t="s">
        <v>398</v>
      </c>
      <c r="E62" s="21" t="s">
        <v>456</v>
      </c>
      <c r="F62" s="21">
        <f>0.499+0.21</f>
        <v>0.709</v>
      </c>
      <c r="G62" s="22">
        <v>1000</v>
      </c>
      <c r="H62" s="23">
        <f t="shared" si="0"/>
        <v>709</v>
      </c>
      <c r="I62" s="28"/>
    </row>
    <row r="63" s="18" customFormat="1" ht="24" customHeight="1" spans="1:9">
      <c r="A63" s="21">
        <v>60</v>
      </c>
      <c r="B63" s="21" t="s">
        <v>27</v>
      </c>
      <c r="C63" s="21" t="s">
        <v>11</v>
      </c>
      <c r="D63" s="21" t="s">
        <v>398</v>
      </c>
      <c r="E63" s="21" t="s">
        <v>457</v>
      </c>
      <c r="F63" s="21">
        <f>0.09+0.783</f>
        <v>0.873</v>
      </c>
      <c r="G63" s="22">
        <v>1000</v>
      </c>
      <c r="H63" s="23">
        <f t="shared" si="0"/>
        <v>873</v>
      </c>
      <c r="I63" s="28"/>
    </row>
    <row r="64" s="18" customFormat="1" ht="24" customHeight="1" spans="1:9">
      <c r="A64" s="21">
        <v>61</v>
      </c>
      <c r="B64" s="21" t="s">
        <v>27</v>
      </c>
      <c r="C64" s="21" t="s">
        <v>11</v>
      </c>
      <c r="D64" s="21" t="s">
        <v>398</v>
      </c>
      <c r="E64" s="21" t="s">
        <v>458</v>
      </c>
      <c r="F64" s="21">
        <v>0.545</v>
      </c>
      <c r="G64" s="22">
        <v>1000</v>
      </c>
      <c r="H64" s="23">
        <f t="shared" si="0"/>
        <v>545</v>
      </c>
      <c r="I64" s="28"/>
    </row>
    <row r="65" s="18" customFormat="1" ht="24" customHeight="1" spans="1:9">
      <c r="A65" s="21">
        <v>62</v>
      </c>
      <c r="B65" s="21" t="s">
        <v>27</v>
      </c>
      <c r="C65" s="21" t="s">
        <v>11</v>
      </c>
      <c r="D65" s="21" t="s">
        <v>398</v>
      </c>
      <c r="E65" s="21" t="s">
        <v>459</v>
      </c>
      <c r="F65" s="21">
        <v>0.11</v>
      </c>
      <c r="G65" s="22">
        <v>1000</v>
      </c>
      <c r="H65" s="23">
        <f t="shared" si="0"/>
        <v>110</v>
      </c>
      <c r="I65" s="28"/>
    </row>
    <row r="66" s="18" customFormat="1" ht="24" customHeight="1" spans="1:9">
      <c r="A66" s="21">
        <v>63</v>
      </c>
      <c r="B66" s="21" t="s">
        <v>27</v>
      </c>
      <c r="C66" s="21" t="s">
        <v>11</v>
      </c>
      <c r="D66" s="21" t="s">
        <v>398</v>
      </c>
      <c r="E66" s="21" t="s">
        <v>460</v>
      </c>
      <c r="F66" s="21">
        <f>0.07+2.644</f>
        <v>2.714</v>
      </c>
      <c r="G66" s="22">
        <v>1000</v>
      </c>
      <c r="H66" s="23">
        <f t="shared" si="0"/>
        <v>2714</v>
      </c>
      <c r="I66" s="28"/>
    </row>
    <row r="67" s="18" customFormat="1" ht="24" customHeight="1" spans="1:9">
      <c r="A67" s="21">
        <v>64</v>
      </c>
      <c r="B67" s="21" t="s">
        <v>27</v>
      </c>
      <c r="C67" s="21" t="s">
        <v>11</v>
      </c>
      <c r="D67" s="21" t="s">
        <v>398</v>
      </c>
      <c r="E67" s="21" t="s">
        <v>461</v>
      </c>
      <c r="F67" s="21">
        <f>0.19+0.28+0.226</f>
        <v>0.696</v>
      </c>
      <c r="G67" s="22">
        <v>1000</v>
      </c>
      <c r="H67" s="23">
        <f t="shared" si="0"/>
        <v>696</v>
      </c>
      <c r="I67" s="28"/>
    </row>
    <row r="68" s="18" customFormat="1" ht="24" customHeight="1" spans="1:9">
      <c r="A68" s="21">
        <v>65</v>
      </c>
      <c r="B68" s="21" t="s">
        <v>27</v>
      </c>
      <c r="C68" s="21" t="s">
        <v>11</v>
      </c>
      <c r="D68" s="21" t="s">
        <v>398</v>
      </c>
      <c r="E68" s="21" t="s">
        <v>462</v>
      </c>
      <c r="F68" s="21">
        <f>0.323+0.302</f>
        <v>0.625</v>
      </c>
      <c r="G68" s="22">
        <v>1000</v>
      </c>
      <c r="H68" s="23">
        <f>F68*G68</f>
        <v>625</v>
      </c>
      <c r="I68" s="28"/>
    </row>
    <row r="69" s="18" customFormat="1" ht="24" customHeight="1" spans="1:9">
      <c r="A69" s="21">
        <v>66</v>
      </c>
      <c r="B69" s="21" t="s">
        <v>27</v>
      </c>
      <c r="C69" s="21" t="s">
        <v>11</v>
      </c>
      <c r="D69" s="21" t="s">
        <v>398</v>
      </c>
      <c r="E69" s="21" t="s">
        <v>463</v>
      </c>
      <c r="F69" s="21">
        <v>0.11</v>
      </c>
      <c r="G69" s="22">
        <v>1000</v>
      </c>
      <c r="H69" s="23">
        <f>F69*G69</f>
        <v>110</v>
      </c>
      <c r="I69" s="28"/>
    </row>
    <row r="70" s="18" customFormat="1" ht="24" customHeight="1" spans="1:9">
      <c r="A70" s="21"/>
      <c r="B70" s="21"/>
      <c r="C70" s="21"/>
      <c r="D70" s="21"/>
      <c r="E70" s="21" t="s">
        <v>53</v>
      </c>
      <c r="F70" s="30">
        <f>SUM(F4:F69)</f>
        <v>37.77</v>
      </c>
      <c r="G70" s="31"/>
      <c r="H70" s="32">
        <f>SUM(H4:H69)</f>
        <v>37770</v>
      </c>
      <c r="I70" s="28"/>
    </row>
    <row r="71" s="19" customFormat="1" spans="2:6">
      <c r="B71" s="19" t="s">
        <v>54</v>
      </c>
      <c r="F71" s="19" t="s">
        <v>55</v>
      </c>
    </row>
  </sheetData>
  <mergeCells count="2">
    <mergeCell ref="A1:I1"/>
    <mergeCell ref="A2:I2"/>
  </mergeCells>
  <pageMargins left="0.751388888888889" right="0.751388888888889" top="1" bottom="1" header="0.5" footer="0.5"/>
  <pageSetup paperSize="9" orientation="landscape" horizontalDpi="600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E3" sqref="E$1:E$1048576"/>
    </sheetView>
  </sheetViews>
  <sheetFormatPr defaultColWidth="9" defaultRowHeight="26" customHeight="1" outlineLevelRow="7" outlineLevelCol="7"/>
  <cols>
    <col min="1" max="1" width="9" style="1"/>
    <col min="2" max="2" width="12.4416666666667" style="1" customWidth="1"/>
    <col min="3" max="3" width="12" style="1" customWidth="1"/>
    <col min="4" max="4" width="12.225" style="1" customWidth="1"/>
    <col min="5" max="5" width="12" style="1" customWidth="1"/>
    <col min="6" max="6" width="12.8916666666667" style="2" customWidth="1"/>
    <col min="7" max="7" width="14.1083333333333" style="1" customWidth="1"/>
    <col min="8" max="8" width="10.8916666666667" style="1" customWidth="1"/>
    <col min="9" max="16384" width="9" style="1"/>
  </cols>
  <sheetData>
    <row r="1" s="1" customFormat="1" ht="36" customHeight="1" spans="1:8">
      <c r="A1" s="3" t="s">
        <v>125</v>
      </c>
      <c r="B1" s="3"/>
      <c r="C1" s="3"/>
      <c r="D1" s="3"/>
      <c r="E1" s="3"/>
      <c r="F1" s="3"/>
      <c r="G1" s="3"/>
      <c r="H1" s="3"/>
    </row>
    <row r="2" s="1" customFormat="1" customHeight="1" spans="1:8">
      <c r="A2" s="9" t="s">
        <v>464</v>
      </c>
      <c r="B2" s="9"/>
      <c r="C2" s="9"/>
      <c r="D2" s="9"/>
      <c r="E2" s="9"/>
      <c r="F2" s="10"/>
      <c r="G2" s="9"/>
      <c r="H2" s="9"/>
    </row>
    <row r="3" s="1" customFormat="1" customHeight="1" spans="1:8">
      <c r="A3" s="11" t="s">
        <v>19</v>
      </c>
      <c r="B3" s="11" t="s">
        <v>20</v>
      </c>
      <c r="C3" s="11" t="s">
        <v>21</v>
      </c>
      <c r="D3" s="11" t="s">
        <v>22</v>
      </c>
      <c r="E3" s="11" t="s">
        <v>24</v>
      </c>
      <c r="F3" s="12" t="s">
        <v>25</v>
      </c>
      <c r="G3" s="13" t="s">
        <v>26</v>
      </c>
      <c r="H3" s="14" t="s">
        <v>8</v>
      </c>
    </row>
    <row r="4" s="1" customFormat="1" customHeight="1" spans="1:8">
      <c r="A4" s="15">
        <v>1</v>
      </c>
      <c r="B4" s="15" t="s">
        <v>27</v>
      </c>
      <c r="C4" s="15" t="s">
        <v>11</v>
      </c>
      <c r="D4" s="15" t="s">
        <v>465</v>
      </c>
      <c r="E4" s="11">
        <v>7.59</v>
      </c>
      <c r="F4" s="16">
        <v>1000</v>
      </c>
      <c r="G4" s="16">
        <f t="shared" ref="G4:G6" si="0">E4*F4</f>
        <v>7590</v>
      </c>
      <c r="H4" s="7"/>
    </row>
    <row r="5" s="1" customFormat="1" customHeight="1" spans="1:8">
      <c r="A5" s="15">
        <v>2</v>
      </c>
      <c r="B5" s="15" t="s">
        <v>27</v>
      </c>
      <c r="C5" s="15" t="s">
        <v>11</v>
      </c>
      <c r="D5" s="15" t="s">
        <v>340</v>
      </c>
      <c r="E5" s="11">
        <v>1.219</v>
      </c>
      <c r="F5" s="16">
        <v>1000</v>
      </c>
      <c r="G5" s="16">
        <f t="shared" si="0"/>
        <v>1219</v>
      </c>
      <c r="H5" s="7"/>
    </row>
    <row r="6" s="1" customFormat="1" customHeight="1" spans="1:8">
      <c r="A6" s="15">
        <v>3</v>
      </c>
      <c r="B6" s="15" t="s">
        <v>27</v>
      </c>
      <c r="C6" s="15" t="s">
        <v>11</v>
      </c>
      <c r="D6" s="15"/>
      <c r="E6" s="11">
        <v>14</v>
      </c>
      <c r="F6" s="16">
        <v>1000</v>
      </c>
      <c r="G6" s="16">
        <f t="shared" si="0"/>
        <v>14000</v>
      </c>
      <c r="H6" s="7"/>
    </row>
    <row r="7" s="1" customFormat="1" customHeight="1" spans="1:8">
      <c r="A7" s="17"/>
      <c r="B7" s="17" t="s">
        <v>53</v>
      </c>
      <c r="C7" s="17"/>
      <c r="D7" s="17"/>
      <c r="E7" s="15">
        <f>SUM(E4:E6)</f>
        <v>22.809</v>
      </c>
      <c r="F7" s="15"/>
      <c r="G7" s="16">
        <f>SUM(G4:G6)</f>
        <v>22809</v>
      </c>
      <c r="H7" s="7"/>
    </row>
    <row r="8" s="1" customFormat="1" customHeight="1" spans="1:7">
      <c r="A8" s="8" t="s">
        <v>54</v>
      </c>
      <c r="B8" s="8"/>
      <c r="C8" s="8"/>
      <c r="D8" s="8"/>
      <c r="E8" s="8" t="s">
        <v>55</v>
      </c>
      <c r="F8" s="10"/>
      <c r="G8" s="8"/>
    </row>
  </sheetData>
  <mergeCells count="2">
    <mergeCell ref="A1:H1"/>
    <mergeCell ref="A2:H2"/>
  </mergeCells>
  <pageMargins left="0.75" right="0.75" top="1" bottom="1" header="0.5" footer="0.5"/>
  <pageSetup paperSize="9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E7" sqref="E7"/>
    </sheetView>
  </sheetViews>
  <sheetFormatPr defaultColWidth="9" defaultRowHeight="13.5"/>
  <cols>
    <col min="1" max="1" width="22.1333333333333" style="1" customWidth="1"/>
    <col min="2" max="2" width="12" style="1" customWidth="1"/>
    <col min="3" max="4" width="16.8833333333333" style="1" customWidth="1"/>
    <col min="5" max="5" width="15.8833333333333" style="2" customWidth="1"/>
    <col min="6" max="6" width="25.25" style="2" customWidth="1"/>
    <col min="7" max="16384" width="9" style="1"/>
  </cols>
  <sheetData>
    <row r="1" s="1" customFormat="1" ht="50" customHeight="1" spans="1:7">
      <c r="A1" s="3" t="s">
        <v>466</v>
      </c>
      <c r="B1" s="3"/>
      <c r="C1" s="3"/>
      <c r="D1" s="3"/>
      <c r="E1" s="3"/>
      <c r="F1" s="3"/>
      <c r="G1" s="3"/>
    </row>
    <row r="2" s="1" customFormat="1" ht="38" customHeight="1" spans="1:7">
      <c r="A2" s="4" t="s">
        <v>129</v>
      </c>
      <c r="B2" s="4" t="s">
        <v>3</v>
      </c>
      <c r="C2" s="4" t="s">
        <v>130</v>
      </c>
      <c r="D2" s="4" t="s">
        <v>131</v>
      </c>
      <c r="E2" s="4" t="s">
        <v>25</v>
      </c>
      <c r="F2" s="4" t="s">
        <v>26</v>
      </c>
      <c r="G2" s="4" t="s">
        <v>8</v>
      </c>
    </row>
    <row r="3" s="1" customFormat="1" ht="38" customHeight="1" spans="1:7">
      <c r="A3" s="5" t="s">
        <v>327</v>
      </c>
      <c r="B3" s="5">
        <v>12</v>
      </c>
      <c r="C3" s="5">
        <v>9.2</v>
      </c>
      <c r="D3" s="5">
        <v>7.59</v>
      </c>
      <c r="E3" s="6">
        <v>1000</v>
      </c>
      <c r="F3" s="6">
        <f t="shared" ref="F3:F7" si="0">(C3+D3)*E3</f>
        <v>16790</v>
      </c>
      <c r="G3" s="7"/>
    </row>
    <row r="4" s="1" customFormat="1" ht="38" customHeight="1" spans="1:7">
      <c r="A4" s="5" t="s">
        <v>340</v>
      </c>
      <c r="B4" s="5">
        <v>50</v>
      </c>
      <c r="C4" s="5">
        <v>30.361</v>
      </c>
      <c r="D4" s="5">
        <v>1.219</v>
      </c>
      <c r="E4" s="6">
        <v>1000</v>
      </c>
      <c r="F4" s="6">
        <f t="shared" si="0"/>
        <v>31580</v>
      </c>
      <c r="G4" s="7"/>
    </row>
    <row r="5" s="1" customFormat="1" ht="38" customHeight="1" spans="1:7">
      <c r="A5" s="5" t="s">
        <v>398</v>
      </c>
      <c r="B5" s="5">
        <v>66</v>
      </c>
      <c r="C5" s="5">
        <v>37.77</v>
      </c>
      <c r="D5" s="5">
        <v>0</v>
      </c>
      <c r="E5" s="6">
        <v>1000</v>
      </c>
      <c r="F5" s="6">
        <f t="shared" si="0"/>
        <v>37770</v>
      </c>
      <c r="G5" s="7"/>
    </row>
    <row r="6" s="1" customFormat="1" ht="38" customHeight="1" spans="1:7">
      <c r="A6" s="5" t="s">
        <v>392</v>
      </c>
      <c r="B6" s="5">
        <v>4</v>
      </c>
      <c r="C6" s="5">
        <v>1.71</v>
      </c>
      <c r="D6" s="5">
        <v>14</v>
      </c>
      <c r="E6" s="6">
        <v>1000</v>
      </c>
      <c r="F6" s="6">
        <f t="shared" si="0"/>
        <v>15710</v>
      </c>
      <c r="G6" s="7"/>
    </row>
    <row r="7" s="1" customFormat="1" ht="38" customHeight="1" spans="1:7">
      <c r="A7" s="4" t="s">
        <v>53</v>
      </c>
      <c r="B7" s="4">
        <f>SUM(B3:B6)</f>
        <v>132</v>
      </c>
      <c r="C7" s="4">
        <f>SUM(C3:C6)</f>
        <v>79.041</v>
      </c>
      <c r="D7" s="4">
        <f>SUM(D3:D6)</f>
        <v>22.809</v>
      </c>
      <c r="E7" s="6">
        <v>1000</v>
      </c>
      <c r="F7" s="6">
        <f t="shared" si="0"/>
        <v>101850</v>
      </c>
      <c r="G7" s="7"/>
    </row>
    <row r="8" ht="38" customHeight="1" spans="1:1">
      <c r="A8" s="1" t="s">
        <v>467</v>
      </c>
    </row>
    <row r="9" s="1" customFormat="1" ht="26" customHeight="1" spans="1:9">
      <c r="A9" s="8" t="s">
        <v>54</v>
      </c>
      <c r="B9" s="8"/>
      <c r="C9" s="8"/>
      <c r="D9" s="8"/>
      <c r="E9" s="8"/>
      <c r="F9" s="8" t="s">
        <v>55</v>
      </c>
      <c r="G9" s="8"/>
      <c r="H9" s="8"/>
      <c r="I9" s="8"/>
    </row>
    <row r="10" s="1" customFormat="1" ht="38" customHeight="1" spans="5:6">
      <c r="E10" s="2"/>
      <c r="F10" s="2"/>
    </row>
  </sheetData>
  <mergeCells count="1">
    <mergeCell ref="A1:G1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workbookViewId="0">
      <selection activeCell="F3" sqref="F$1:G$1048576"/>
    </sheetView>
  </sheetViews>
  <sheetFormatPr defaultColWidth="9" defaultRowHeight="13.5"/>
  <cols>
    <col min="1" max="1" width="4.33333333333333" style="66" customWidth="1"/>
    <col min="2" max="2" width="8.44166666666667" style="66" customWidth="1"/>
    <col min="3" max="3" width="7.10833333333333" style="66" customWidth="1"/>
    <col min="4" max="4" width="8.89166666666667" style="66" customWidth="1"/>
    <col min="5" max="5" width="8.33333333333333" style="66" customWidth="1"/>
    <col min="6" max="6" width="6.75" style="66" customWidth="1"/>
    <col min="7" max="7" width="9" style="66"/>
    <col min="8" max="8" width="10.225" style="66" customWidth="1"/>
    <col min="9" max="9" width="9" style="73"/>
    <col min="10" max="16384" width="9" style="66"/>
  </cols>
  <sheetData>
    <row r="1" ht="28" customHeight="1" spans="1:8">
      <c r="A1" s="68" t="s">
        <v>17</v>
      </c>
      <c r="B1" s="68"/>
      <c r="C1" s="68"/>
      <c r="D1" s="68"/>
      <c r="E1" s="68"/>
      <c r="F1" s="68"/>
      <c r="G1" s="68"/>
      <c r="H1" s="68"/>
    </row>
    <row r="2" ht="24" customHeight="1" spans="1:9">
      <c r="A2" s="69" t="s">
        <v>56</v>
      </c>
      <c r="B2" s="69"/>
      <c r="C2" s="69"/>
      <c r="D2" s="69"/>
      <c r="E2" s="69"/>
      <c r="F2" s="69"/>
      <c r="G2" s="69"/>
      <c r="H2" s="69"/>
      <c r="I2" s="69"/>
    </row>
    <row r="3" s="66" customFormat="1" ht="24" customHeight="1" spans="1:9">
      <c r="A3" s="11" t="s">
        <v>19</v>
      </c>
      <c r="B3" s="11" t="s">
        <v>20</v>
      </c>
      <c r="C3" s="11" t="s">
        <v>21</v>
      </c>
      <c r="D3" s="11" t="s">
        <v>22</v>
      </c>
      <c r="E3" s="11" t="s">
        <v>23</v>
      </c>
      <c r="F3" s="11" t="s">
        <v>24</v>
      </c>
      <c r="G3" s="12" t="s">
        <v>25</v>
      </c>
      <c r="H3" s="20" t="s">
        <v>26</v>
      </c>
      <c r="I3" s="76" t="s">
        <v>8</v>
      </c>
    </row>
    <row r="4" s="66" customFormat="1" ht="24" customHeight="1" spans="1:9">
      <c r="A4" s="11">
        <v>1</v>
      </c>
      <c r="B4" s="11" t="s">
        <v>27</v>
      </c>
      <c r="C4" s="11" t="s">
        <v>10</v>
      </c>
      <c r="D4" s="11" t="s">
        <v>57</v>
      </c>
      <c r="E4" s="11" t="s">
        <v>58</v>
      </c>
      <c r="F4" s="11">
        <v>0.75</v>
      </c>
      <c r="G4" s="13">
        <v>1000</v>
      </c>
      <c r="H4" s="20">
        <f t="shared" ref="H4:H39" si="0">F4*G4</f>
        <v>750</v>
      </c>
      <c r="I4" s="76"/>
    </row>
    <row r="5" s="66" customFormat="1" ht="24" customHeight="1" spans="1:9">
      <c r="A5" s="11">
        <v>2</v>
      </c>
      <c r="B5" s="11" t="s">
        <v>27</v>
      </c>
      <c r="C5" s="11" t="s">
        <v>10</v>
      </c>
      <c r="D5" s="11" t="s">
        <v>57</v>
      </c>
      <c r="E5" s="11" t="s">
        <v>59</v>
      </c>
      <c r="F5" s="11">
        <v>1.2</v>
      </c>
      <c r="G5" s="13">
        <v>1000</v>
      </c>
      <c r="H5" s="20">
        <f t="shared" si="0"/>
        <v>1200</v>
      </c>
      <c r="I5" s="76"/>
    </row>
    <row r="6" s="66" customFormat="1" ht="24" customHeight="1" spans="1:9">
      <c r="A6" s="11">
        <v>3</v>
      </c>
      <c r="B6" s="11" t="s">
        <v>27</v>
      </c>
      <c r="C6" s="11" t="s">
        <v>10</v>
      </c>
      <c r="D6" s="11" t="s">
        <v>57</v>
      </c>
      <c r="E6" s="11" t="s">
        <v>60</v>
      </c>
      <c r="F6" s="11">
        <v>1.78</v>
      </c>
      <c r="G6" s="13">
        <v>1000</v>
      </c>
      <c r="H6" s="20">
        <f t="shared" si="0"/>
        <v>1780</v>
      </c>
      <c r="I6" s="76"/>
    </row>
    <row r="7" s="66" customFormat="1" ht="24" customHeight="1" spans="1:9">
      <c r="A7" s="11">
        <v>4</v>
      </c>
      <c r="B7" s="11" t="s">
        <v>27</v>
      </c>
      <c r="C7" s="11" t="s">
        <v>10</v>
      </c>
      <c r="D7" s="11" t="s">
        <v>57</v>
      </c>
      <c r="E7" s="11" t="s">
        <v>61</v>
      </c>
      <c r="F7" s="11">
        <v>0.71</v>
      </c>
      <c r="G7" s="13">
        <v>1000</v>
      </c>
      <c r="H7" s="20">
        <f t="shared" si="0"/>
        <v>710</v>
      </c>
      <c r="I7" s="76"/>
    </row>
    <row r="8" s="66" customFormat="1" ht="24" customHeight="1" spans="1:9">
      <c r="A8" s="11">
        <v>5</v>
      </c>
      <c r="B8" s="11" t="s">
        <v>27</v>
      </c>
      <c r="C8" s="11" t="s">
        <v>10</v>
      </c>
      <c r="D8" s="11" t="s">
        <v>57</v>
      </c>
      <c r="E8" s="11" t="s">
        <v>62</v>
      </c>
      <c r="F8" s="11">
        <v>0.8</v>
      </c>
      <c r="G8" s="13">
        <v>1000</v>
      </c>
      <c r="H8" s="20">
        <f t="shared" si="0"/>
        <v>800</v>
      </c>
      <c r="I8" s="76"/>
    </row>
    <row r="9" s="66" customFormat="1" ht="24" customHeight="1" spans="1:9">
      <c r="A9" s="11">
        <v>6</v>
      </c>
      <c r="B9" s="11" t="s">
        <v>27</v>
      </c>
      <c r="C9" s="11" t="s">
        <v>10</v>
      </c>
      <c r="D9" s="11" t="s">
        <v>57</v>
      </c>
      <c r="E9" s="11" t="s">
        <v>63</v>
      </c>
      <c r="F9" s="11">
        <v>1.8</v>
      </c>
      <c r="G9" s="13">
        <v>1000</v>
      </c>
      <c r="H9" s="20">
        <f t="shared" si="0"/>
        <v>1800</v>
      </c>
      <c r="I9" s="76"/>
    </row>
    <row r="10" s="66" customFormat="1" ht="24" customHeight="1" spans="1:9">
      <c r="A10" s="11">
        <v>7</v>
      </c>
      <c r="B10" s="11" t="s">
        <v>27</v>
      </c>
      <c r="C10" s="11" t="s">
        <v>10</v>
      </c>
      <c r="D10" s="11" t="s">
        <v>57</v>
      </c>
      <c r="E10" s="11" t="s">
        <v>64</v>
      </c>
      <c r="F10" s="11">
        <v>1.48</v>
      </c>
      <c r="G10" s="13">
        <v>1000</v>
      </c>
      <c r="H10" s="20">
        <f t="shared" si="0"/>
        <v>1480</v>
      </c>
      <c r="I10" s="76"/>
    </row>
    <row r="11" s="66" customFormat="1" ht="24" customHeight="1" spans="1:9">
      <c r="A11" s="11">
        <v>8</v>
      </c>
      <c r="B11" s="11" t="s">
        <v>27</v>
      </c>
      <c r="C11" s="11" t="s">
        <v>10</v>
      </c>
      <c r="D11" s="11" t="s">
        <v>57</v>
      </c>
      <c r="E11" s="25" t="s">
        <v>65</v>
      </c>
      <c r="F11" s="11">
        <v>0.46</v>
      </c>
      <c r="G11" s="13">
        <v>1000</v>
      </c>
      <c r="H11" s="20">
        <f t="shared" si="0"/>
        <v>460</v>
      </c>
      <c r="I11" s="76"/>
    </row>
    <row r="12" s="66" customFormat="1" ht="24" customHeight="1" spans="1:9">
      <c r="A12" s="11">
        <v>9</v>
      </c>
      <c r="B12" s="11" t="s">
        <v>27</v>
      </c>
      <c r="C12" s="11" t="s">
        <v>10</v>
      </c>
      <c r="D12" s="11" t="s">
        <v>57</v>
      </c>
      <c r="E12" s="11" t="s">
        <v>66</v>
      </c>
      <c r="F12" s="11">
        <v>0.44</v>
      </c>
      <c r="G12" s="13">
        <v>1000</v>
      </c>
      <c r="H12" s="20">
        <f t="shared" si="0"/>
        <v>440</v>
      </c>
      <c r="I12" s="76"/>
    </row>
    <row r="13" s="66" customFormat="1" ht="24" customHeight="1" spans="1:9">
      <c r="A13" s="11">
        <v>10</v>
      </c>
      <c r="B13" s="11" t="s">
        <v>27</v>
      </c>
      <c r="C13" s="11" t="s">
        <v>10</v>
      </c>
      <c r="D13" s="11" t="s">
        <v>57</v>
      </c>
      <c r="E13" s="11" t="s">
        <v>67</v>
      </c>
      <c r="F13" s="11">
        <v>1.02</v>
      </c>
      <c r="G13" s="13">
        <v>1000</v>
      </c>
      <c r="H13" s="20">
        <f t="shared" si="0"/>
        <v>1020</v>
      </c>
      <c r="I13" s="76"/>
    </row>
    <row r="14" s="66" customFormat="1" ht="24" customHeight="1" spans="1:9">
      <c r="A14" s="11">
        <v>11</v>
      </c>
      <c r="B14" s="11" t="s">
        <v>27</v>
      </c>
      <c r="C14" s="11" t="s">
        <v>10</v>
      </c>
      <c r="D14" s="11" t="s">
        <v>57</v>
      </c>
      <c r="E14" s="11" t="s">
        <v>68</v>
      </c>
      <c r="F14" s="11">
        <v>1.07</v>
      </c>
      <c r="G14" s="13">
        <v>1000</v>
      </c>
      <c r="H14" s="20">
        <f t="shared" si="0"/>
        <v>1070</v>
      </c>
      <c r="I14" s="76"/>
    </row>
    <row r="15" s="66" customFormat="1" ht="24" customHeight="1" spans="1:9">
      <c r="A15" s="11">
        <v>12</v>
      </c>
      <c r="B15" s="11" t="s">
        <v>27</v>
      </c>
      <c r="C15" s="11" t="s">
        <v>10</v>
      </c>
      <c r="D15" s="11" t="s">
        <v>57</v>
      </c>
      <c r="E15" s="11" t="s">
        <v>69</v>
      </c>
      <c r="F15" s="11">
        <v>1.9</v>
      </c>
      <c r="G15" s="13">
        <v>1000</v>
      </c>
      <c r="H15" s="20">
        <f t="shared" si="0"/>
        <v>1900</v>
      </c>
      <c r="I15" s="76"/>
    </row>
    <row r="16" s="66" customFormat="1" ht="24" customHeight="1" spans="1:9">
      <c r="A16" s="11">
        <v>13</v>
      </c>
      <c r="B16" s="11" t="s">
        <v>27</v>
      </c>
      <c r="C16" s="11" t="s">
        <v>10</v>
      </c>
      <c r="D16" s="11" t="s">
        <v>57</v>
      </c>
      <c r="E16" s="11" t="s">
        <v>70</v>
      </c>
      <c r="F16" s="11">
        <v>0.62</v>
      </c>
      <c r="G16" s="13">
        <v>1000</v>
      </c>
      <c r="H16" s="20">
        <f t="shared" si="0"/>
        <v>620</v>
      </c>
      <c r="I16" s="76"/>
    </row>
    <row r="17" s="66" customFormat="1" ht="24" customHeight="1" spans="1:9">
      <c r="A17" s="11">
        <v>14</v>
      </c>
      <c r="B17" s="11" t="s">
        <v>27</v>
      </c>
      <c r="C17" s="11" t="s">
        <v>10</v>
      </c>
      <c r="D17" s="11" t="s">
        <v>57</v>
      </c>
      <c r="E17" s="11" t="s">
        <v>71</v>
      </c>
      <c r="F17" s="11">
        <v>1.87</v>
      </c>
      <c r="G17" s="13">
        <v>1000</v>
      </c>
      <c r="H17" s="20">
        <f t="shared" si="0"/>
        <v>1870</v>
      </c>
      <c r="I17" s="76"/>
    </row>
    <row r="18" s="66" customFormat="1" ht="24" customHeight="1" spans="1:9">
      <c r="A18" s="11">
        <v>15</v>
      </c>
      <c r="B18" s="11" t="s">
        <v>27</v>
      </c>
      <c r="C18" s="11" t="s">
        <v>10</v>
      </c>
      <c r="D18" s="11" t="s">
        <v>57</v>
      </c>
      <c r="E18" s="11" t="s">
        <v>72</v>
      </c>
      <c r="F18" s="11">
        <v>0.45</v>
      </c>
      <c r="G18" s="13">
        <v>1000</v>
      </c>
      <c r="H18" s="20">
        <f t="shared" si="0"/>
        <v>450</v>
      </c>
      <c r="I18" s="76"/>
    </row>
    <row r="19" s="66" customFormat="1" ht="24" customHeight="1" spans="1:9">
      <c r="A19" s="11">
        <v>16</v>
      </c>
      <c r="B19" s="11" t="s">
        <v>27</v>
      </c>
      <c r="C19" s="11" t="s">
        <v>10</v>
      </c>
      <c r="D19" s="11" t="s">
        <v>57</v>
      </c>
      <c r="E19" s="11" t="s">
        <v>73</v>
      </c>
      <c r="F19" s="11">
        <v>0.37</v>
      </c>
      <c r="G19" s="13">
        <v>1000</v>
      </c>
      <c r="H19" s="20">
        <f t="shared" si="0"/>
        <v>370</v>
      </c>
      <c r="I19" s="76"/>
    </row>
    <row r="20" s="66" customFormat="1" ht="24" customHeight="1" spans="1:9">
      <c r="A20" s="11">
        <v>17</v>
      </c>
      <c r="B20" s="11" t="s">
        <v>27</v>
      </c>
      <c r="C20" s="11" t="s">
        <v>10</v>
      </c>
      <c r="D20" s="11" t="s">
        <v>57</v>
      </c>
      <c r="E20" s="11" t="s">
        <v>74</v>
      </c>
      <c r="F20" s="11">
        <v>0.38</v>
      </c>
      <c r="G20" s="13">
        <v>1000</v>
      </c>
      <c r="H20" s="20">
        <f t="shared" si="0"/>
        <v>380</v>
      </c>
      <c r="I20" s="76"/>
    </row>
    <row r="21" s="66" customFormat="1" ht="24" customHeight="1" spans="1:9">
      <c r="A21" s="11">
        <v>18</v>
      </c>
      <c r="B21" s="11" t="s">
        <v>27</v>
      </c>
      <c r="C21" s="11" t="s">
        <v>10</v>
      </c>
      <c r="D21" s="11" t="s">
        <v>57</v>
      </c>
      <c r="E21" s="11" t="s">
        <v>75</v>
      </c>
      <c r="F21" s="11">
        <v>0.2</v>
      </c>
      <c r="G21" s="13">
        <v>1000</v>
      </c>
      <c r="H21" s="20">
        <f t="shared" si="0"/>
        <v>200</v>
      </c>
      <c r="I21" s="76"/>
    </row>
    <row r="22" s="66" customFormat="1" ht="24" customHeight="1" spans="1:9">
      <c r="A22" s="11">
        <v>19</v>
      </c>
      <c r="B22" s="11" t="s">
        <v>27</v>
      </c>
      <c r="C22" s="11" t="s">
        <v>10</v>
      </c>
      <c r="D22" s="11" t="s">
        <v>57</v>
      </c>
      <c r="E22" s="11" t="s">
        <v>76</v>
      </c>
      <c r="F22" s="11">
        <v>0.69</v>
      </c>
      <c r="G22" s="13">
        <v>1000</v>
      </c>
      <c r="H22" s="20">
        <f t="shared" si="0"/>
        <v>690</v>
      </c>
      <c r="I22" s="76"/>
    </row>
    <row r="23" s="66" customFormat="1" ht="24" customHeight="1" spans="1:9">
      <c r="A23" s="11">
        <v>20</v>
      </c>
      <c r="B23" s="11" t="s">
        <v>27</v>
      </c>
      <c r="C23" s="11" t="s">
        <v>10</v>
      </c>
      <c r="D23" s="11" t="s">
        <v>57</v>
      </c>
      <c r="E23" s="11" t="s">
        <v>77</v>
      </c>
      <c r="F23" s="11">
        <v>0.61</v>
      </c>
      <c r="G23" s="13">
        <v>1000</v>
      </c>
      <c r="H23" s="20">
        <f t="shared" si="0"/>
        <v>610</v>
      </c>
      <c r="I23" s="76"/>
    </row>
    <row r="24" s="66" customFormat="1" ht="24" customHeight="1" spans="1:9">
      <c r="A24" s="11">
        <v>21</v>
      </c>
      <c r="B24" s="11" t="s">
        <v>27</v>
      </c>
      <c r="C24" s="11" t="s">
        <v>10</v>
      </c>
      <c r="D24" s="11" t="s">
        <v>57</v>
      </c>
      <c r="E24" s="11" t="s">
        <v>78</v>
      </c>
      <c r="F24" s="11">
        <v>2.28</v>
      </c>
      <c r="G24" s="13">
        <v>1000</v>
      </c>
      <c r="H24" s="20">
        <f t="shared" si="0"/>
        <v>2280</v>
      </c>
      <c r="I24" s="76"/>
    </row>
    <row r="25" s="66" customFormat="1" ht="24" customHeight="1" spans="1:9">
      <c r="A25" s="11">
        <v>22</v>
      </c>
      <c r="B25" s="11" t="s">
        <v>27</v>
      </c>
      <c r="C25" s="11" t="s">
        <v>10</v>
      </c>
      <c r="D25" s="11" t="s">
        <v>57</v>
      </c>
      <c r="E25" s="74" t="s">
        <v>79</v>
      </c>
      <c r="F25" s="11">
        <v>1.06</v>
      </c>
      <c r="G25" s="13">
        <v>1000</v>
      </c>
      <c r="H25" s="20">
        <f t="shared" si="0"/>
        <v>1060</v>
      </c>
      <c r="I25" s="76"/>
    </row>
    <row r="26" s="66" customFormat="1" ht="24" customHeight="1" spans="1:9">
      <c r="A26" s="11">
        <v>23</v>
      </c>
      <c r="B26" s="11" t="s">
        <v>27</v>
      </c>
      <c r="C26" s="11" t="s">
        <v>10</v>
      </c>
      <c r="D26" s="11" t="s">
        <v>57</v>
      </c>
      <c r="E26" s="11" t="s">
        <v>80</v>
      </c>
      <c r="F26" s="11">
        <v>0.38</v>
      </c>
      <c r="G26" s="13">
        <v>1000</v>
      </c>
      <c r="H26" s="20">
        <f t="shared" si="0"/>
        <v>380</v>
      </c>
      <c r="I26" s="76"/>
    </row>
    <row r="27" s="66" customFormat="1" ht="24" customHeight="1" spans="1:9">
      <c r="A27" s="11">
        <v>24</v>
      </c>
      <c r="B27" s="11" t="s">
        <v>27</v>
      </c>
      <c r="C27" s="11" t="s">
        <v>10</v>
      </c>
      <c r="D27" s="11" t="s">
        <v>57</v>
      </c>
      <c r="E27" s="11" t="s">
        <v>81</v>
      </c>
      <c r="F27" s="11">
        <v>0.51</v>
      </c>
      <c r="G27" s="13">
        <v>1000</v>
      </c>
      <c r="H27" s="20">
        <f t="shared" si="0"/>
        <v>510</v>
      </c>
      <c r="I27" s="76"/>
    </row>
    <row r="28" s="66" customFormat="1" ht="24" customHeight="1" spans="1:9">
      <c r="A28" s="11">
        <v>25</v>
      </c>
      <c r="B28" s="11" t="s">
        <v>27</v>
      </c>
      <c r="C28" s="11" t="s">
        <v>10</v>
      </c>
      <c r="D28" s="11" t="s">
        <v>57</v>
      </c>
      <c r="E28" s="11" t="s">
        <v>82</v>
      </c>
      <c r="F28" s="11">
        <v>0.35</v>
      </c>
      <c r="G28" s="13">
        <v>1000</v>
      </c>
      <c r="H28" s="20">
        <f t="shared" si="0"/>
        <v>350</v>
      </c>
      <c r="I28" s="76"/>
    </row>
    <row r="29" s="66" customFormat="1" ht="24" customHeight="1" spans="1:9">
      <c r="A29" s="11">
        <v>26</v>
      </c>
      <c r="B29" s="11" t="s">
        <v>27</v>
      </c>
      <c r="C29" s="11" t="s">
        <v>10</v>
      </c>
      <c r="D29" s="11" t="s">
        <v>57</v>
      </c>
      <c r="E29" s="11" t="s">
        <v>83</v>
      </c>
      <c r="F29" s="11">
        <v>0.35</v>
      </c>
      <c r="G29" s="13">
        <v>1000</v>
      </c>
      <c r="H29" s="20">
        <f t="shared" si="0"/>
        <v>350</v>
      </c>
      <c r="I29" s="76"/>
    </row>
    <row r="30" s="66" customFormat="1" ht="24" customHeight="1" spans="1:9">
      <c r="A30" s="11">
        <v>27</v>
      </c>
      <c r="B30" s="11" t="s">
        <v>27</v>
      </c>
      <c r="C30" s="11" t="s">
        <v>10</v>
      </c>
      <c r="D30" s="11" t="s">
        <v>57</v>
      </c>
      <c r="E30" s="11" t="s">
        <v>84</v>
      </c>
      <c r="F30" s="11">
        <v>2.8</v>
      </c>
      <c r="G30" s="13">
        <v>1000</v>
      </c>
      <c r="H30" s="20">
        <f t="shared" si="0"/>
        <v>2800</v>
      </c>
      <c r="I30" s="76"/>
    </row>
    <row r="31" s="66" customFormat="1" ht="24" customHeight="1" spans="1:9">
      <c r="A31" s="11">
        <v>28</v>
      </c>
      <c r="B31" s="11" t="s">
        <v>27</v>
      </c>
      <c r="C31" s="11" t="s">
        <v>10</v>
      </c>
      <c r="D31" s="11" t="s">
        <v>57</v>
      </c>
      <c r="E31" s="11" t="s">
        <v>85</v>
      </c>
      <c r="F31" s="11">
        <v>0.38</v>
      </c>
      <c r="G31" s="13">
        <v>1000</v>
      </c>
      <c r="H31" s="20">
        <f t="shared" si="0"/>
        <v>380</v>
      </c>
      <c r="I31" s="76"/>
    </row>
    <row r="32" s="66" customFormat="1" ht="24" customHeight="1" spans="1:9">
      <c r="A32" s="11">
        <v>29</v>
      </c>
      <c r="B32" s="11" t="s">
        <v>27</v>
      </c>
      <c r="C32" s="11" t="s">
        <v>10</v>
      </c>
      <c r="D32" s="11" t="s">
        <v>57</v>
      </c>
      <c r="E32" s="11" t="s">
        <v>86</v>
      </c>
      <c r="F32" s="11">
        <v>0.99</v>
      </c>
      <c r="G32" s="13">
        <v>1000</v>
      </c>
      <c r="H32" s="20">
        <f t="shared" si="0"/>
        <v>990</v>
      </c>
      <c r="I32" s="76"/>
    </row>
    <row r="33" s="66" customFormat="1" ht="24" customHeight="1" spans="1:9">
      <c r="A33" s="11">
        <v>30</v>
      </c>
      <c r="B33" s="11" t="s">
        <v>27</v>
      </c>
      <c r="C33" s="11" t="s">
        <v>10</v>
      </c>
      <c r="D33" s="11" t="s">
        <v>57</v>
      </c>
      <c r="E33" s="11" t="s">
        <v>87</v>
      </c>
      <c r="F33" s="11">
        <v>0.25</v>
      </c>
      <c r="G33" s="13">
        <v>1000</v>
      </c>
      <c r="H33" s="20">
        <f t="shared" si="0"/>
        <v>250</v>
      </c>
      <c r="I33" s="76"/>
    </row>
    <row r="34" s="66" customFormat="1" ht="24" customHeight="1" spans="1:9">
      <c r="A34" s="11">
        <v>31</v>
      </c>
      <c r="B34" s="11" t="s">
        <v>27</v>
      </c>
      <c r="C34" s="11" t="s">
        <v>10</v>
      </c>
      <c r="D34" s="11" t="s">
        <v>57</v>
      </c>
      <c r="E34" s="11" t="s">
        <v>88</v>
      </c>
      <c r="F34" s="11">
        <v>0.21</v>
      </c>
      <c r="G34" s="13">
        <v>1000</v>
      </c>
      <c r="H34" s="20">
        <f t="shared" si="0"/>
        <v>210</v>
      </c>
      <c r="I34" s="76"/>
    </row>
    <row r="35" s="66" customFormat="1" ht="24" customHeight="1" spans="1:9">
      <c r="A35" s="11">
        <v>32</v>
      </c>
      <c r="B35" s="11" t="s">
        <v>27</v>
      </c>
      <c r="C35" s="11" t="s">
        <v>10</v>
      </c>
      <c r="D35" s="11" t="s">
        <v>57</v>
      </c>
      <c r="E35" s="11" t="s">
        <v>89</v>
      </c>
      <c r="F35" s="11">
        <v>1.08</v>
      </c>
      <c r="G35" s="13">
        <v>1000</v>
      </c>
      <c r="H35" s="20">
        <f t="shared" si="0"/>
        <v>1080</v>
      </c>
      <c r="I35" s="76"/>
    </row>
    <row r="36" s="66" customFormat="1" ht="24" customHeight="1" spans="1:9">
      <c r="A36" s="11">
        <v>33</v>
      </c>
      <c r="B36" s="11" t="s">
        <v>27</v>
      </c>
      <c r="C36" s="11" t="s">
        <v>10</v>
      </c>
      <c r="D36" s="11" t="s">
        <v>57</v>
      </c>
      <c r="E36" s="11" t="s">
        <v>90</v>
      </c>
      <c r="F36" s="11">
        <v>1.38</v>
      </c>
      <c r="G36" s="13">
        <v>1000</v>
      </c>
      <c r="H36" s="20">
        <f t="shared" si="0"/>
        <v>1380</v>
      </c>
      <c r="I36" s="76"/>
    </row>
    <row r="37" s="66" customFormat="1" ht="24" customHeight="1" spans="1:9">
      <c r="A37" s="11">
        <v>34</v>
      </c>
      <c r="B37" s="11" t="s">
        <v>27</v>
      </c>
      <c r="C37" s="11" t="s">
        <v>10</v>
      </c>
      <c r="D37" s="11" t="s">
        <v>57</v>
      </c>
      <c r="E37" s="11" t="s">
        <v>91</v>
      </c>
      <c r="F37" s="11">
        <v>2.48</v>
      </c>
      <c r="G37" s="13">
        <v>1000</v>
      </c>
      <c r="H37" s="20">
        <f t="shared" si="0"/>
        <v>2480</v>
      </c>
      <c r="I37" s="76"/>
    </row>
    <row r="38" s="66" customFormat="1" ht="24" customHeight="1" spans="1:9">
      <c r="A38" s="11">
        <v>35</v>
      </c>
      <c r="B38" s="11" t="s">
        <v>27</v>
      </c>
      <c r="C38" s="11" t="s">
        <v>10</v>
      </c>
      <c r="D38" s="11" t="s">
        <v>57</v>
      </c>
      <c r="E38" s="11" t="s">
        <v>92</v>
      </c>
      <c r="F38" s="11">
        <v>1.44</v>
      </c>
      <c r="G38" s="13">
        <v>1000</v>
      </c>
      <c r="H38" s="20">
        <f t="shared" si="0"/>
        <v>1440</v>
      </c>
      <c r="I38" s="76"/>
    </row>
    <row r="39" s="66" customFormat="1" ht="24" customHeight="1" spans="1:9">
      <c r="A39" s="11">
        <v>36</v>
      </c>
      <c r="B39" s="11" t="s">
        <v>27</v>
      </c>
      <c r="C39" s="11" t="s">
        <v>10</v>
      </c>
      <c r="D39" s="11" t="s">
        <v>57</v>
      </c>
      <c r="E39" s="11" t="s">
        <v>93</v>
      </c>
      <c r="F39" s="11">
        <v>0.89</v>
      </c>
      <c r="G39" s="13">
        <v>1000</v>
      </c>
      <c r="H39" s="20">
        <f t="shared" si="0"/>
        <v>890</v>
      </c>
      <c r="I39" s="76"/>
    </row>
    <row r="40" s="66" customFormat="1" ht="24" customHeight="1" spans="1:9">
      <c r="A40" s="75"/>
      <c r="B40" s="75"/>
      <c r="C40" s="75"/>
      <c r="D40" s="75"/>
      <c r="E40" s="76" t="s">
        <v>53</v>
      </c>
      <c r="F40" s="76">
        <f>SUM(F4:F39)</f>
        <v>35.43</v>
      </c>
      <c r="G40" s="76"/>
      <c r="H40" s="76">
        <f>SUM(H4:H39)</f>
        <v>35430</v>
      </c>
      <c r="I40" s="76"/>
    </row>
    <row r="41" ht="31" customHeight="1" spans="2:6">
      <c r="B41" s="77" t="s">
        <v>54</v>
      </c>
      <c r="F41" s="77" t="s">
        <v>55</v>
      </c>
    </row>
  </sheetData>
  <mergeCells count="2">
    <mergeCell ref="A1:H1"/>
    <mergeCell ref="A2:I2"/>
  </mergeCells>
  <printOptions horizontalCentered="1" verticalCentered="1"/>
  <pageMargins left="0.393055555555556" right="0.393055555555556" top="0.393055555555556" bottom="0.393055555555556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I6" sqref="I6"/>
    </sheetView>
  </sheetViews>
  <sheetFormatPr defaultColWidth="9" defaultRowHeight="13.5"/>
  <cols>
    <col min="1" max="1" width="4.5" style="1" customWidth="1"/>
    <col min="2" max="2" width="6.88333333333333" style="1" customWidth="1"/>
    <col min="3" max="3" width="7.75" style="1" customWidth="1"/>
    <col min="4" max="4" width="5.88333333333333" style="1" customWidth="1"/>
    <col min="5" max="5" width="7.25" style="1" customWidth="1"/>
    <col min="6" max="6" width="6.75" style="1" customWidth="1"/>
    <col min="7" max="7" width="9" style="1"/>
    <col min="8" max="8" width="14.125" style="1" customWidth="1"/>
    <col min="9" max="9" width="11.875" style="1" customWidth="1"/>
    <col min="10" max="16384" width="9" style="1"/>
  </cols>
  <sheetData>
    <row r="1" s="1" customFormat="1" ht="28" customHeight="1" spans="1:9">
      <c r="A1" s="3" t="s">
        <v>17</v>
      </c>
      <c r="B1" s="3"/>
      <c r="C1" s="3"/>
      <c r="D1" s="3"/>
      <c r="E1" s="3"/>
      <c r="F1" s="3"/>
      <c r="G1" s="3"/>
      <c r="H1" s="3"/>
      <c r="I1" s="3"/>
    </row>
    <row r="2" s="1" customFormat="1" ht="19" customHeight="1" spans="1:9">
      <c r="A2" s="10" t="s">
        <v>94</v>
      </c>
      <c r="B2" s="10"/>
      <c r="C2" s="10"/>
      <c r="D2" s="10"/>
      <c r="E2" s="10"/>
      <c r="F2" s="10"/>
      <c r="G2" s="10"/>
      <c r="H2" s="10"/>
      <c r="I2" s="10"/>
    </row>
    <row r="3" s="1" customFormat="1" ht="24" customHeight="1" spans="1:9">
      <c r="A3" s="11" t="s">
        <v>19</v>
      </c>
      <c r="B3" s="11" t="s">
        <v>20</v>
      </c>
      <c r="C3" s="11" t="s">
        <v>21</v>
      </c>
      <c r="D3" s="11" t="s">
        <v>22</v>
      </c>
      <c r="E3" s="11" t="s">
        <v>23</v>
      </c>
      <c r="F3" s="11" t="s">
        <v>24</v>
      </c>
      <c r="G3" s="12" t="s">
        <v>25</v>
      </c>
      <c r="H3" s="20" t="s">
        <v>26</v>
      </c>
      <c r="I3" s="14" t="s">
        <v>8</v>
      </c>
    </row>
    <row r="4" s="18" customFormat="1" ht="24" customHeight="1" spans="1:9">
      <c r="A4" s="21">
        <v>1</v>
      </c>
      <c r="B4" s="21" t="s">
        <v>27</v>
      </c>
      <c r="C4" s="21" t="s">
        <v>10</v>
      </c>
      <c r="D4" s="21" t="s">
        <v>95</v>
      </c>
      <c r="E4" s="21" t="s">
        <v>96</v>
      </c>
      <c r="F4" s="21">
        <v>0.24</v>
      </c>
      <c r="G4" s="22">
        <v>1000</v>
      </c>
      <c r="H4" s="23">
        <f t="shared" ref="H4:H8" si="0">F4*G4</f>
        <v>240</v>
      </c>
      <c r="I4" s="28"/>
    </row>
    <row r="5" s="18" customFormat="1" ht="24" customHeight="1" spans="1:9">
      <c r="A5" s="21">
        <v>2</v>
      </c>
      <c r="B5" s="21" t="s">
        <v>27</v>
      </c>
      <c r="C5" s="21" t="s">
        <v>10</v>
      </c>
      <c r="D5" s="21" t="s">
        <v>95</v>
      </c>
      <c r="E5" s="21" t="s">
        <v>97</v>
      </c>
      <c r="F5" s="21">
        <v>2.6</v>
      </c>
      <c r="G5" s="22">
        <v>1000</v>
      </c>
      <c r="H5" s="23">
        <f t="shared" si="0"/>
        <v>2600</v>
      </c>
      <c r="I5" s="28"/>
    </row>
    <row r="6" s="18" customFormat="1" ht="24" customHeight="1" spans="1:9">
      <c r="A6" s="21">
        <v>3</v>
      </c>
      <c r="B6" s="21" t="s">
        <v>27</v>
      </c>
      <c r="C6" s="21" t="s">
        <v>10</v>
      </c>
      <c r="D6" s="21" t="s">
        <v>95</v>
      </c>
      <c r="E6" s="21" t="s">
        <v>98</v>
      </c>
      <c r="F6" s="21">
        <v>4.46</v>
      </c>
      <c r="G6" s="22">
        <v>1000</v>
      </c>
      <c r="H6" s="23">
        <f t="shared" si="0"/>
        <v>4460</v>
      </c>
      <c r="I6" s="28"/>
    </row>
    <row r="7" s="18" customFormat="1" ht="24" customHeight="1" spans="1:9">
      <c r="A7" s="21">
        <v>4</v>
      </c>
      <c r="B7" s="21" t="s">
        <v>27</v>
      </c>
      <c r="C7" s="21" t="s">
        <v>10</v>
      </c>
      <c r="D7" s="21" t="s">
        <v>95</v>
      </c>
      <c r="E7" s="21" t="s">
        <v>99</v>
      </c>
      <c r="F7" s="21">
        <v>0.58</v>
      </c>
      <c r="G7" s="22">
        <v>1000</v>
      </c>
      <c r="H7" s="23">
        <f t="shared" si="0"/>
        <v>580</v>
      </c>
      <c r="I7" s="28"/>
    </row>
    <row r="8" s="18" customFormat="1" ht="24" customHeight="1" spans="1:9">
      <c r="A8" s="21">
        <v>5</v>
      </c>
      <c r="B8" s="21" t="s">
        <v>27</v>
      </c>
      <c r="C8" s="21" t="s">
        <v>10</v>
      </c>
      <c r="D8" s="21" t="s">
        <v>95</v>
      </c>
      <c r="E8" s="72" t="s">
        <v>100</v>
      </c>
      <c r="F8" s="21">
        <v>1.9</v>
      </c>
      <c r="G8" s="22">
        <v>1000</v>
      </c>
      <c r="H8" s="23">
        <f t="shared" si="0"/>
        <v>1900</v>
      </c>
      <c r="I8" s="28"/>
    </row>
    <row r="9" s="1" customFormat="1" ht="24" customHeight="1" spans="1:9">
      <c r="A9" s="7"/>
      <c r="B9" s="7"/>
      <c r="C9" s="7"/>
      <c r="D9" s="7"/>
      <c r="E9" s="7" t="s">
        <v>53</v>
      </c>
      <c r="F9" s="14">
        <f>SUM(F4:F8)</f>
        <v>9.78</v>
      </c>
      <c r="G9" s="7"/>
      <c r="H9" s="14">
        <f>SUM(H4:H8)</f>
        <v>9780</v>
      </c>
      <c r="I9" s="7"/>
    </row>
    <row r="10" s="1" customFormat="1" ht="24" customHeight="1" spans="2:6">
      <c r="B10" s="8" t="s">
        <v>54</v>
      </c>
      <c r="F10" s="8" t="s">
        <v>55</v>
      </c>
    </row>
  </sheetData>
  <mergeCells count="2">
    <mergeCell ref="A1:I1"/>
    <mergeCell ref="A2:I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workbookViewId="0">
      <selection activeCell="J6" sqref="J6"/>
    </sheetView>
  </sheetViews>
  <sheetFormatPr defaultColWidth="9" defaultRowHeight="13.5"/>
  <cols>
    <col min="1" max="1" width="4.88333333333333" style="66" customWidth="1"/>
    <col min="2" max="2" width="8.89166666666667" style="66" customWidth="1"/>
    <col min="3" max="3" width="6.5" style="66" customWidth="1"/>
    <col min="4" max="4" width="7.33333333333333" style="66" customWidth="1"/>
    <col min="5" max="5" width="7.89166666666667" style="66" customWidth="1"/>
    <col min="6" max="6" width="7.63333333333333" style="66" customWidth="1"/>
    <col min="7" max="7" width="9" style="66"/>
    <col min="8" max="8" width="11" style="66" customWidth="1"/>
    <col min="9" max="16384" width="9" style="66"/>
  </cols>
  <sheetData>
    <row r="1" s="66" customFormat="1" ht="20.25" spans="1:9">
      <c r="A1" s="68" t="s">
        <v>17</v>
      </c>
      <c r="B1" s="68"/>
      <c r="C1" s="68"/>
      <c r="D1" s="68"/>
      <c r="E1" s="68"/>
      <c r="F1" s="68"/>
      <c r="G1" s="68"/>
      <c r="H1" s="68"/>
      <c r="I1" s="68"/>
    </row>
    <row r="2" s="66" customFormat="1" ht="21" customHeight="1" spans="1:9">
      <c r="A2" s="69" t="s">
        <v>101</v>
      </c>
      <c r="B2" s="69"/>
      <c r="C2" s="69"/>
      <c r="D2" s="69"/>
      <c r="E2" s="69"/>
      <c r="F2" s="69"/>
      <c r="G2" s="69"/>
      <c r="H2" s="69"/>
      <c r="I2" s="69"/>
    </row>
    <row r="3" s="67" customFormat="1" ht="24" customHeight="1" spans="1:9">
      <c r="A3" s="21" t="s">
        <v>19</v>
      </c>
      <c r="B3" s="21" t="s">
        <v>20</v>
      </c>
      <c r="C3" s="21" t="s">
        <v>21</v>
      </c>
      <c r="D3" s="21" t="s">
        <v>22</v>
      </c>
      <c r="E3" s="21" t="s">
        <v>23</v>
      </c>
      <c r="F3" s="21" t="s">
        <v>24</v>
      </c>
      <c r="G3" s="33" t="s">
        <v>25</v>
      </c>
      <c r="H3" s="23" t="s">
        <v>26</v>
      </c>
      <c r="I3" s="25" t="s">
        <v>8</v>
      </c>
    </row>
    <row r="4" s="18" customFormat="1" ht="24" customHeight="1" spans="1:9">
      <c r="A4" s="21">
        <v>1</v>
      </c>
      <c r="B4" s="21" t="s">
        <v>27</v>
      </c>
      <c r="C4" s="21" t="s">
        <v>10</v>
      </c>
      <c r="D4" s="21" t="s">
        <v>102</v>
      </c>
      <c r="E4" s="21" t="s">
        <v>103</v>
      </c>
      <c r="F4" s="21">
        <v>0.02</v>
      </c>
      <c r="G4" s="22">
        <v>1000</v>
      </c>
      <c r="H4" s="23">
        <f t="shared" ref="H4:H25" si="0">F4*G4</f>
        <v>20</v>
      </c>
      <c r="I4" s="28"/>
    </row>
    <row r="5" s="18" customFormat="1" ht="24" customHeight="1" spans="1:9">
      <c r="A5" s="21">
        <v>2</v>
      </c>
      <c r="B5" s="21" t="s">
        <v>27</v>
      </c>
      <c r="C5" s="21" t="s">
        <v>10</v>
      </c>
      <c r="D5" s="21" t="s">
        <v>102</v>
      </c>
      <c r="E5" s="21" t="s">
        <v>104</v>
      </c>
      <c r="F5" s="21">
        <v>0.06</v>
      </c>
      <c r="G5" s="22">
        <v>1000</v>
      </c>
      <c r="H5" s="23">
        <f t="shared" si="0"/>
        <v>60</v>
      </c>
      <c r="I5" s="28"/>
    </row>
    <row r="6" s="18" customFormat="1" ht="24" customHeight="1" spans="1:9">
      <c r="A6" s="21">
        <v>3</v>
      </c>
      <c r="B6" s="21" t="s">
        <v>27</v>
      </c>
      <c r="C6" s="21" t="s">
        <v>10</v>
      </c>
      <c r="D6" s="21" t="s">
        <v>102</v>
      </c>
      <c r="E6" s="21" t="s">
        <v>105</v>
      </c>
      <c r="F6" s="21">
        <v>0.1</v>
      </c>
      <c r="G6" s="22">
        <v>1000</v>
      </c>
      <c r="H6" s="23">
        <f t="shared" si="0"/>
        <v>100</v>
      </c>
      <c r="I6" s="28"/>
    </row>
    <row r="7" s="18" customFormat="1" ht="24" customHeight="1" spans="1:9">
      <c r="A7" s="21">
        <v>4</v>
      </c>
      <c r="B7" s="21" t="s">
        <v>27</v>
      </c>
      <c r="C7" s="21" t="s">
        <v>10</v>
      </c>
      <c r="D7" s="21" t="s">
        <v>102</v>
      </c>
      <c r="E7" s="21" t="s">
        <v>106</v>
      </c>
      <c r="F7" s="21">
        <v>1.73</v>
      </c>
      <c r="G7" s="22">
        <v>1000</v>
      </c>
      <c r="H7" s="23">
        <f t="shared" si="0"/>
        <v>1730</v>
      </c>
      <c r="I7" s="28"/>
    </row>
    <row r="8" s="18" customFormat="1" ht="24" customHeight="1" spans="1:9">
      <c r="A8" s="21">
        <v>5</v>
      </c>
      <c r="B8" s="21" t="s">
        <v>27</v>
      </c>
      <c r="C8" s="21" t="s">
        <v>10</v>
      </c>
      <c r="D8" s="21" t="s">
        <v>102</v>
      </c>
      <c r="E8" s="70" t="s">
        <v>107</v>
      </c>
      <c r="F8" s="21">
        <v>1.4</v>
      </c>
      <c r="G8" s="22">
        <v>1000</v>
      </c>
      <c r="H8" s="23">
        <f t="shared" si="0"/>
        <v>1400</v>
      </c>
      <c r="I8" s="28"/>
    </row>
    <row r="9" s="18" customFormat="1" ht="24" customHeight="1" spans="1:9">
      <c r="A9" s="21">
        <v>6</v>
      </c>
      <c r="B9" s="21" t="s">
        <v>27</v>
      </c>
      <c r="C9" s="21" t="s">
        <v>10</v>
      </c>
      <c r="D9" s="21" t="s">
        <v>102</v>
      </c>
      <c r="E9" s="21" t="s">
        <v>108</v>
      </c>
      <c r="F9" s="21">
        <v>1</v>
      </c>
      <c r="G9" s="22">
        <v>1000</v>
      </c>
      <c r="H9" s="23">
        <f t="shared" si="0"/>
        <v>1000</v>
      </c>
      <c r="I9" s="28"/>
    </row>
    <row r="10" s="18" customFormat="1" ht="24" customHeight="1" spans="1:9">
      <c r="A10" s="21">
        <v>7</v>
      </c>
      <c r="B10" s="21" t="s">
        <v>27</v>
      </c>
      <c r="C10" s="21" t="s">
        <v>10</v>
      </c>
      <c r="D10" s="21" t="s">
        <v>102</v>
      </c>
      <c r="E10" s="21" t="s">
        <v>109</v>
      </c>
      <c r="F10" s="21">
        <v>2.26</v>
      </c>
      <c r="G10" s="22">
        <v>1000</v>
      </c>
      <c r="H10" s="23">
        <f t="shared" si="0"/>
        <v>2260</v>
      </c>
      <c r="I10" s="28"/>
    </row>
    <row r="11" s="18" customFormat="1" ht="24" customHeight="1" spans="1:9">
      <c r="A11" s="21">
        <v>8</v>
      </c>
      <c r="B11" s="21" t="s">
        <v>27</v>
      </c>
      <c r="C11" s="21" t="s">
        <v>10</v>
      </c>
      <c r="D11" s="21" t="s">
        <v>102</v>
      </c>
      <c r="E11" s="21" t="s">
        <v>110</v>
      </c>
      <c r="F11" s="21">
        <v>2.04</v>
      </c>
      <c r="G11" s="22">
        <v>1000</v>
      </c>
      <c r="H11" s="23">
        <f t="shared" si="0"/>
        <v>2040</v>
      </c>
      <c r="I11" s="28"/>
    </row>
    <row r="12" s="18" customFormat="1" ht="24" customHeight="1" spans="1:9">
      <c r="A12" s="21">
        <v>9</v>
      </c>
      <c r="B12" s="21" t="s">
        <v>27</v>
      </c>
      <c r="C12" s="21" t="s">
        <v>10</v>
      </c>
      <c r="D12" s="21" t="s">
        <v>102</v>
      </c>
      <c r="E12" s="21" t="s">
        <v>111</v>
      </c>
      <c r="F12" s="21">
        <v>3.08</v>
      </c>
      <c r="G12" s="22">
        <v>1000</v>
      </c>
      <c r="H12" s="23">
        <f t="shared" si="0"/>
        <v>3080</v>
      </c>
      <c r="I12" s="28"/>
    </row>
    <row r="13" s="18" customFormat="1" ht="24" customHeight="1" spans="1:9">
      <c r="A13" s="21">
        <v>10</v>
      </c>
      <c r="B13" s="21" t="s">
        <v>27</v>
      </c>
      <c r="C13" s="21" t="s">
        <v>10</v>
      </c>
      <c r="D13" s="21" t="s">
        <v>102</v>
      </c>
      <c r="E13" s="21" t="s">
        <v>112</v>
      </c>
      <c r="F13" s="21">
        <v>1.78</v>
      </c>
      <c r="G13" s="22">
        <v>1000</v>
      </c>
      <c r="H13" s="23">
        <f t="shared" si="0"/>
        <v>1780</v>
      </c>
      <c r="I13" s="28"/>
    </row>
    <row r="14" s="18" customFormat="1" ht="24" customHeight="1" spans="1:9">
      <c r="A14" s="21">
        <v>11</v>
      </c>
      <c r="B14" s="21" t="s">
        <v>27</v>
      </c>
      <c r="C14" s="21" t="s">
        <v>10</v>
      </c>
      <c r="D14" s="21" t="s">
        <v>102</v>
      </c>
      <c r="E14" s="21" t="s">
        <v>113</v>
      </c>
      <c r="F14" s="21">
        <v>0.38</v>
      </c>
      <c r="G14" s="22">
        <v>1000</v>
      </c>
      <c r="H14" s="23">
        <f t="shared" si="0"/>
        <v>380</v>
      </c>
      <c r="I14" s="28"/>
    </row>
    <row r="15" s="18" customFormat="1" ht="24" customHeight="1" spans="1:9">
      <c r="A15" s="21">
        <v>12</v>
      </c>
      <c r="B15" s="21" t="s">
        <v>27</v>
      </c>
      <c r="C15" s="21" t="s">
        <v>10</v>
      </c>
      <c r="D15" s="21" t="s">
        <v>102</v>
      </c>
      <c r="E15" s="21" t="s">
        <v>114</v>
      </c>
      <c r="F15" s="21">
        <v>0.37</v>
      </c>
      <c r="G15" s="22">
        <v>1000</v>
      </c>
      <c r="H15" s="23">
        <f t="shared" si="0"/>
        <v>370</v>
      </c>
      <c r="I15" s="28"/>
    </row>
    <row r="16" s="18" customFormat="1" ht="24" customHeight="1" spans="1:9">
      <c r="A16" s="21">
        <v>13</v>
      </c>
      <c r="B16" s="21" t="s">
        <v>27</v>
      </c>
      <c r="C16" s="21" t="s">
        <v>10</v>
      </c>
      <c r="D16" s="21" t="s">
        <v>102</v>
      </c>
      <c r="E16" s="21" t="s">
        <v>115</v>
      </c>
      <c r="F16" s="21">
        <v>0.52</v>
      </c>
      <c r="G16" s="22">
        <v>1000</v>
      </c>
      <c r="H16" s="23">
        <f t="shared" si="0"/>
        <v>520</v>
      </c>
      <c r="I16" s="28"/>
    </row>
    <row r="17" s="18" customFormat="1" ht="24" customHeight="1" spans="1:9">
      <c r="A17" s="21">
        <v>14</v>
      </c>
      <c r="B17" s="21" t="s">
        <v>27</v>
      </c>
      <c r="C17" s="21" t="s">
        <v>10</v>
      </c>
      <c r="D17" s="21" t="s">
        <v>102</v>
      </c>
      <c r="E17" s="21" t="s">
        <v>116</v>
      </c>
      <c r="F17" s="21">
        <v>0.06</v>
      </c>
      <c r="G17" s="22">
        <v>1000</v>
      </c>
      <c r="H17" s="23">
        <f t="shared" si="0"/>
        <v>60</v>
      </c>
      <c r="I17" s="28"/>
    </row>
    <row r="18" s="18" customFormat="1" ht="24" customHeight="1" spans="1:9">
      <c r="A18" s="21">
        <v>15</v>
      </c>
      <c r="B18" s="21" t="s">
        <v>27</v>
      </c>
      <c r="C18" s="21" t="s">
        <v>10</v>
      </c>
      <c r="D18" s="21" t="s">
        <v>102</v>
      </c>
      <c r="E18" s="21" t="s">
        <v>117</v>
      </c>
      <c r="F18" s="21">
        <v>1.9</v>
      </c>
      <c r="G18" s="22">
        <v>1000</v>
      </c>
      <c r="H18" s="23">
        <f t="shared" si="0"/>
        <v>1900</v>
      </c>
      <c r="I18" s="28"/>
    </row>
    <row r="19" s="18" customFormat="1" ht="24" customHeight="1" spans="1:9">
      <c r="A19" s="21">
        <v>16</v>
      </c>
      <c r="B19" s="21" t="s">
        <v>27</v>
      </c>
      <c r="C19" s="21" t="s">
        <v>10</v>
      </c>
      <c r="D19" s="21" t="s">
        <v>102</v>
      </c>
      <c r="E19" s="21" t="s">
        <v>118</v>
      </c>
      <c r="F19" s="21">
        <v>0.19</v>
      </c>
      <c r="G19" s="22">
        <v>1000</v>
      </c>
      <c r="H19" s="23">
        <f t="shared" si="0"/>
        <v>190</v>
      </c>
      <c r="I19" s="28"/>
    </row>
    <row r="20" s="18" customFormat="1" ht="24" customHeight="1" spans="1:9">
      <c r="A20" s="21">
        <v>17</v>
      </c>
      <c r="B20" s="21" t="s">
        <v>27</v>
      </c>
      <c r="C20" s="21" t="s">
        <v>10</v>
      </c>
      <c r="D20" s="21" t="s">
        <v>102</v>
      </c>
      <c r="E20" s="21" t="s">
        <v>119</v>
      </c>
      <c r="F20" s="21">
        <v>1</v>
      </c>
      <c r="G20" s="22">
        <v>1000</v>
      </c>
      <c r="H20" s="23">
        <f t="shared" si="0"/>
        <v>1000</v>
      </c>
      <c r="I20" s="28"/>
    </row>
    <row r="21" s="18" customFormat="1" ht="24" customHeight="1" spans="1:9">
      <c r="A21" s="21">
        <v>18</v>
      </c>
      <c r="B21" s="21" t="s">
        <v>27</v>
      </c>
      <c r="C21" s="21" t="s">
        <v>10</v>
      </c>
      <c r="D21" s="21" t="s">
        <v>102</v>
      </c>
      <c r="E21" s="21" t="s">
        <v>120</v>
      </c>
      <c r="F21" s="21">
        <v>0.31</v>
      </c>
      <c r="G21" s="22">
        <v>1000</v>
      </c>
      <c r="H21" s="23">
        <f t="shared" si="0"/>
        <v>310</v>
      </c>
      <c r="I21" s="28"/>
    </row>
    <row r="22" s="18" customFormat="1" ht="24" customHeight="1" spans="1:9">
      <c r="A22" s="21">
        <v>19</v>
      </c>
      <c r="B22" s="21" t="s">
        <v>27</v>
      </c>
      <c r="C22" s="21" t="s">
        <v>10</v>
      </c>
      <c r="D22" s="21" t="s">
        <v>102</v>
      </c>
      <c r="E22" s="21" t="s">
        <v>121</v>
      </c>
      <c r="F22" s="21">
        <v>0.65</v>
      </c>
      <c r="G22" s="22">
        <v>1000</v>
      </c>
      <c r="H22" s="23">
        <f t="shared" si="0"/>
        <v>650</v>
      </c>
      <c r="I22" s="28"/>
    </row>
    <row r="23" s="18" customFormat="1" ht="24" customHeight="1" spans="1:9">
      <c r="A23" s="21">
        <v>20</v>
      </c>
      <c r="B23" s="21" t="s">
        <v>27</v>
      </c>
      <c r="C23" s="21" t="s">
        <v>10</v>
      </c>
      <c r="D23" s="21" t="s">
        <v>102</v>
      </c>
      <c r="E23" s="21" t="s">
        <v>122</v>
      </c>
      <c r="F23" s="21">
        <v>3.76</v>
      </c>
      <c r="G23" s="22">
        <v>1000</v>
      </c>
      <c r="H23" s="23">
        <f t="shared" si="0"/>
        <v>3760</v>
      </c>
      <c r="I23" s="28"/>
    </row>
    <row r="24" s="18" customFormat="1" ht="24" customHeight="1" spans="1:9">
      <c r="A24" s="21">
        <v>21</v>
      </c>
      <c r="B24" s="21" t="s">
        <v>27</v>
      </c>
      <c r="C24" s="21" t="s">
        <v>10</v>
      </c>
      <c r="D24" s="21" t="s">
        <v>102</v>
      </c>
      <c r="E24" s="21" t="s">
        <v>123</v>
      </c>
      <c r="F24" s="21">
        <v>0.07</v>
      </c>
      <c r="G24" s="22">
        <v>1000</v>
      </c>
      <c r="H24" s="23">
        <f t="shared" si="0"/>
        <v>70</v>
      </c>
      <c r="I24" s="28"/>
    </row>
    <row r="25" s="18" customFormat="1" ht="24" customHeight="1" spans="1:9">
      <c r="A25" s="21">
        <v>22</v>
      </c>
      <c r="B25" s="21" t="s">
        <v>27</v>
      </c>
      <c r="C25" s="21" t="s">
        <v>10</v>
      </c>
      <c r="D25" s="21" t="s">
        <v>102</v>
      </c>
      <c r="E25" s="21" t="s">
        <v>124</v>
      </c>
      <c r="F25" s="21">
        <v>0.38</v>
      </c>
      <c r="G25" s="22">
        <v>1000</v>
      </c>
      <c r="H25" s="23">
        <f t="shared" si="0"/>
        <v>380</v>
      </c>
      <c r="I25" s="28"/>
    </row>
    <row r="26" s="67" customFormat="1" ht="24" customHeight="1" spans="1:9">
      <c r="A26" s="71"/>
      <c r="B26" s="71"/>
      <c r="C26" s="71"/>
      <c r="D26" s="71"/>
      <c r="E26" s="25" t="s">
        <v>53</v>
      </c>
      <c r="F26" s="25">
        <f>SUM(F4:F25)</f>
        <v>23.06</v>
      </c>
      <c r="G26" s="25"/>
      <c r="H26" s="25">
        <f>SUM(H4:H25)</f>
        <v>23060</v>
      </c>
      <c r="I26" s="71"/>
    </row>
    <row r="27" s="67" customFormat="1" ht="28" customHeight="1" spans="2:6">
      <c r="B27" s="67" t="s">
        <v>54</v>
      </c>
      <c r="F27" s="67" t="s">
        <v>55</v>
      </c>
    </row>
  </sheetData>
  <mergeCells count="2">
    <mergeCell ref="A1:I1"/>
    <mergeCell ref="A2:I2"/>
  </mergeCells>
  <printOptions horizontalCentered="1" verticalCentered="1"/>
  <pageMargins left="0.393055555555556" right="0.393055555555556" top="0.590277777777778" bottom="0.590277777777778" header="0.5" footer="0.5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E3" sqref="E$1:E$1048576"/>
    </sheetView>
  </sheetViews>
  <sheetFormatPr defaultColWidth="9" defaultRowHeight="26" customHeight="1" outlineLevelCol="7"/>
  <cols>
    <col min="1" max="1" width="6" style="8" customWidth="1"/>
    <col min="2" max="2" width="13" style="8" customWidth="1"/>
    <col min="3" max="3" width="10.75" style="8" customWidth="1"/>
    <col min="4" max="4" width="10.25" style="8" customWidth="1"/>
    <col min="5" max="5" width="16.1333333333333" style="10" customWidth="1"/>
    <col min="6" max="6" width="14.8833333333333" style="10" customWidth="1"/>
    <col min="7" max="7" width="15.8833333333333" style="10" customWidth="1"/>
    <col min="8" max="16384" width="9" style="8"/>
  </cols>
  <sheetData>
    <row r="1" s="8" customFormat="1" customHeight="1" spans="1:8">
      <c r="A1" s="3" t="s">
        <v>125</v>
      </c>
      <c r="B1" s="3"/>
      <c r="C1" s="3"/>
      <c r="D1" s="3"/>
      <c r="E1" s="3"/>
      <c r="F1" s="3"/>
      <c r="G1" s="3"/>
      <c r="H1" s="3"/>
    </row>
    <row r="2" s="8" customFormat="1" customHeight="1" spans="1:8">
      <c r="A2" s="9" t="s">
        <v>126</v>
      </c>
      <c r="B2" s="9"/>
      <c r="C2" s="9"/>
      <c r="D2" s="9"/>
      <c r="E2" s="9"/>
      <c r="F2" s="9"/>
      <c r="G2" s="9"/>
      <c r="H2" s="9"/>
    </row>
    <row r="3" s="8" customFormat="1" customHeight="1" spans="1:8">
      <c r="A3" s="11" t="s">
        <v>19</v>
      </c>
      <c r="B3" s="11" t="s">
        <v>20</v>
      </c>
      <c r="C3" s="11" t="s">
        <v>21</v>
      </c>
      <c r="D3" s="11" t="s">
        <v>22</v>
      </c>
      <c r="E3" s="11" t="s">
        <v>24</v>
      </c>
      <c r="F3" s="12" t="s">
        <v>25</v>
      </c>
      <c r="G3" s="13" t="s">
        <v>26</v>
      </c>
      <c r="H3" s="15" t="s">
        <v>8</v>
      </c>
    </row>
    <row r="4" s="8" customFormat="1" customHeight="1" spans="1:8">
      <c r="A4" s="15">
        <v>1</v>
      </c>
      <c r="B4" s="15" t="s">
        <v>27</v>
      </c>
      <c r="C4" s="15" t="s">
        <v>10</v>
      </c>
      <c r="D4" s="15"/>
      <c r="E4" s="11">
        <v>2.05</v>
      </c>
      <c r="F4" s="16">
        <v>1000</v>
      </c>
      <c r="G4" s="16">
        <f t="shared" ref="G4:G8" si="0">E4*F4</f>
        <v>2050</v>
      </c>
      <c r="H4" s="17"/>
    </row>
    <row r="5" s="8" customFormat="1" customHeight="1" spans="1:8">
      <c r="A5" s="15">
        <v>2</v>
      </c>
      <c r="B5" s="15" t="s">
        <v>27</v>
      </c>
      <c r="C5" s="15" t="s">
        <v>10</v>
      </c>
      <c r="D5" s="15" t="s">
        <v>28</v>
      </c>
      <c r="E5" s="11">
        <v>12.9</v>
      </c>
      <c r="F5" s="16">
        <v>1000</v>
      </c>
      <c r="G5" s="16">
        <f t="shared" si="0"/>
        <v>12900</v>
      </c>
      <c r="H5" s="17"/>
    </row>
    <row r="6" s="8" customFormat="1" customHeight="1" spans="1:8">
      <c r="A6" s="15">
        <v>3</v>
      </c>
      <c r="B6" s="15" t="s">
        <v>27</v>
      </c>
      <c r="C6" s="15" t="s">
        <v>10</v>
      </c>
      <c r="D6" s="15" t="s">
        <v>127</v>
      </c>
      <c r="E6" s="11">
        <v>5.15</v>
      </c>
      <c r="F6" s="16">
        <v>1000</v>
      </c>
      <c r="G6" s="16">
        <f t="shared" si="0"/>
        <v>5150</v>
      </c>
      <c r="H6" s="17"/>
    </row>
    <row r="7" s="8" customFormat="1" customHeight="1" spans="1:8">
      <c r="A7" s="15">
        <v>4</v>
      </c>
      <c r="B7" s="15" t="s">
        <v>27</v>
      </c>
      <c r="C7" s="15" t="s">
        <v>10</v>
      </c>
      <c r="D7" s="15" t="s">
        <v>95</v>
      </c>
      <c r="E7" s="11">
        <v>5.22</v>
      </c>
      <c r="F7" s="16">
        <v>1000</v>
      </c>
      <c r="G7" s="16">
        <f t="shared" si="0"/>
        <v>5220</v>
      </c>
      <c r="H7" s="17"/>
    </row>
    <row r="8" s="8" customFormat="1" customHeight="1" spans="1:8">
      <c r="A8" s="15">
        <v>5</v>
      </c>
      <c r="B8" s="15" t="s">
        <v>27</v>
      </c>
      <c r="C8" s="15" t="s">
        <v>10</v>
      </c>
      <c r="D8" s="15" t="s">
        <v>102</v>
      </c>
      <c r="E8" s="11">
        <v>3.24</v>
      </c>
      <c r="F8" s="16">
        <v>1000</v>
      </c>
      <c r="G8" s="16">
        <f t="shared" si="0"/>
        <v>3240</v>
      </c>
      <c r="H8" s="17"/>
    </row>
    <row r="9" s="8" customFormat="1" customHeight="1" spans="1:8">
      <c r="A9" s="17"/>
      <c r="B9" s="17" t="s">
        <v>53</v>
      </c>
      <c r="C9" s="17"/>
      <c r="D9" s="17"/>
      <c r="E9" s="15">
        <f>SUM(E4:E8)</f>
        <v>28.56</v>
      </c>
      <c r="F9" s="15"/>
      <c r="G9" s="16">
        <f>SUM(G4:G8)</f>
        <v>28560</v>
      </c>
      <c r="H9" s="17"/>
    </row>
    <row r="10" s="8" customFormat="1" customHeight="1" spans="1:7">
      <c r="A10" s="8" t="s">
        <v>54</v>
      </c>
      <c r="E10" s="10" t="s">
        <v>55</v>
      </c>
      <c r="F10" s="10"/>
      <c r="G10" s="10"/>
    </row>
  </sheetData>
  <mergeCells count="2">
    <mergeCell ref="A1:H1"/>
    <mergeCell ref="A2:H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F10" sqref="F10"/>
    </sheetView>
  </sheetViews>
  <sheetFormatPr defaultColWidth="9" defaultRowHeight="13.5" outlineLevelCol="7"/>
  <cols>
    <col min="1" max="1" width="22" style="1" customWidth="1"/>
    <col min="2" max="2" width="11.75" style="1" customWidth="1"/>
    <col min="3" max="3" width="17.8833333333333" style="1" customWidth="1"/>
    <col min="4" max="4" width="18.1333333333333" style="1" customWidth="1"/>
    <col min="5" max="5" width="16.25" style="1" customWidth="1"/>
    <col min="6" max="6" width="15.5" style="1" customWidth="1"/>
    <col min="7" max="7" width="20.1333333333333" style="1" customWidth="1"/>
    <col min="8" max="16384" width="9" style="1"/>
  </cols>
  <sheetData>
    <row r="1" s="1" customFormat="1" ht="51" customHeight="1" spans="1:8">
      <c r="A1" s="3" t="s">
        <v>128</v>
      </c>
      <c r="B1" s="3"/>
      <c r="C1" s="3"/>
      <c r="D1" s="3"/>
      <c r="E1" s="3"/>
      <c r="F1" s="3"/>
      <c r="G1" s="3"/>
      <c r="H1" s="3"/>
    </row>
    <row r="2" s="1" customFormat="1" ht="38" customHeight="1" spans="1:8">
      <c r="A2" s="4" t="s">
        <v>129</v>
      </c>
      <c r="B2" s="4" t="s">
        <v>3</v>
      </c>
      <c r="C2" s="4" t="s">
        <v>130</v>
      </c>
      <c r="D2" s="4" t="s">
        <v>131</v>
      </c>
      <c r="E2" s="4" t="s">
        <v>132</v>
      </c>
      <c r="F2" s="4" t="s">
        <v>25</v>
      </c>
      <c r="G2" s="4" t="s">
        <v>26</v>
      </c>
      <c r="H2" s="4" t="s">
        <v>8</v>
      </c>
    </row>
    <row r="3" s="1" customFormat="1" ht="38" customHeight="1" spans="1:8">
      <c r="A3" s="5" t="s">
        <v>102</v>
      </c>
      <c r="B3" s="5">
        <v>22</v>
      </c>
      <c r="C3" s="5">
        <v>23.06</v>
      </c>
      <c r="D3" s="11">
        <v>3.24</v>
      </c>
      <c r="E3" s="5">
        <v>0</v>
      </c>
      <c r="F3" s="6">
        <v>1000</v>
      </c>
      <c r="G3" s="6">
        <f t="shared" ref="G3:G6" si="0">(C3+D3+E3)*F3</f>
        <v>26300</v>
      </c>
      <c r="H3" s="7"/>
    </row>
    <row r="4" s="1" customFormat="1" ht="38" customHeight="1" spans="1:8">
      <c r="A4" s="5" t="s">
        <v>28</v>
      </c>
      <c r="B4" s="5">
        <v>24</v>
      </c>
      <c r="C4" s="5">
        <v>18.85</v>
      </c>
      <c r="D4" s="11">
        <v>12.9</v>
      </c>
      <c r="E4" s="5">
        <v>0</v>
      </c>
      <c r="F4" s="6">
        <v>1000</v>
      </c>
      <c r="G4" s="6">
        <f t="shared" si="0"/>
        <v>31750</v>
      </c>
      <c r="H4" s="7"/>
    </row>
    <row r="5" s="1" customFormat="1" ht="38" customHeight="1" spans="1:8">
      <c r="A5" s="5" t="s">
        <v>95</v>
      </c>
      <c r="B5" s="5">
        <v>5</v>
      </c>
      <c r="C5" s="5">
        <v>9.78</v>
      </c>
      <c r="D5" s="5">
        <v>5.22</v>
      </c>
      <c r="E5" s="5">
        <v>0</v>
      </c>
      <c r="F5" s="6">
        <v>1000</v>
      </c>
      <c r="G5" s="6">
        <f t="shared" si="0"/>
        <v>15000</v>
      </c>
      <c r="H5" s="7"/>
    </row>
    <row r="6" s="1" customFormat="1" ht="38" customHeight="1" spans="1:8">
      <c r="A6" s="5" t="s">
        <v>57</v>
      </c>
      <c r="B6" s="5">
        <v>36</v>
      </c>
      <c r="C6" s="5">
        <v>35.43</v>
      </c>
      <c r="D6" s="5">
        <v>5.15</v>
      </c>
      <c r="E6" s="5">
        <v>2.05</v>
      </c>
      <c r="F6" s="6">
        <v>1000</v>
      </c>
      <c r="G6" s="6">
        <f t="shared" si="0"/>
        <v>42630</v>
      </c>
      <c r="H6" s="7"/>
    </row>
    <row r="7" s="1" customFormat="1" ht="38" customHeight="1" spans="1:8">
      <c r="A7" s="4" t="s">
        <v>53</v>
      </c>
      <c r="B7" s="4">
        <f t="shared" ref="B7:G7" si="1">SUM(B3:B6)</f>
        <v>87</v>
      </c>
      <c r="C7" s="4">
        <f t="shared" si="1"/>
        <v>87.12</v>
      </c>
      <c r="D7" s="4">
        <f t="shared" si="1"/>
        <v>26.51</v>
      </c>
      <c r="E7" s="4">
        <f t="shared" si="1"/>
        <v>2.05</v>
      </c>
      <c r="F7" s="6">
        <v>1000</v>
      </c>
      <c r="G7" s="64">
        <f t="shared" si="1"/>
        <v>115680</v>
      </c>
      <c r="H7" s="7"/>
    </row>
    <row r="8" s="1" customFormat="1" ht="38" customHeight="1" spans="1:1">
      <c r="A8" s="1" t="s">
        <v>133</v>
      </c>
    </row>
    <row r="9" s="63" customFormat="1" ht="26" customHeight="1" spans="1:8">
      <c r="A9" s="63" t="s">
        <v>54</v>
      </c>
      <c r="F9" s="65" t="s">
        <v>55</v>
      </c>
      <c r="G9" s="65"/>
      <c r="H9" s="65"/>
    </row>
    <row r="10" s="1" customFormat="1" ht="38" customHeight="1"/>
    <row r="11" s="1" customFormat="1" ht="38" customHeight="1"/>
    <row r="12" s="1" customFormat="1" ht="38" customHeight="1"/>
  </sheetData>
  <mergeCells count="1">
    <mergeCell ref="A1:H1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workbookViewId="0">
      <selection activeCell="F3" sqref="F$1:G$1048576"/>
    </sheetView>
  </sheetViews>
  <sheetFormatPr defaultColWidth="9" defaultRowHeight="13.5"/>
  <cols>
    <col min="1" max="1" width="4.5" style="1" customWidth="1"/>
    <col min="2" max="2" width="9" style="1"/>
    <col min="3" max="3" width="7.5" style="1" customWidth="1"/>
    <col min="4" max="4" width="7.63333333333333" style="1" customWidth="1"/>
    <col min="5" max="5" width="9" style="1"/>
    <col min="6" max="6" width="8.63333333333333" style="1" customWidth="1"/>
    <col min="7" max="7" width="9.75" style="1" customWidth="1"/>
    <col min="8" max="8" width="10.1083333333333" style="1" customWidth="1"/>
    <col min="9" max="16384" width="9" style="1"/>
  </cols>
  <sheetData>
    <row r="1" s="50" customFormat="1" ht="20.25" spans="1:9">
      <c r="A1" s="3" t="s">
        <v>17</v>
      </c>
      <c r="B1" s="3"/>
      <c r="C1" s="3"/>
      <c r="D1" s="3"/>
      <c r="E1" s="3"/>
      <c r="F1" s="3"/>
      <c r="G1" s="3"/>
      <c r="H1" s="3"/>
      <c r="I1" s="3"/>
    </row>
    <row r="2" s="50" customFormat="1" ht="20.25" spans="1:9">
      <c r="A2" s="9" t="s">
        <v>134</v>
      </c>
      <c r="B2" s="9"/>
      <c r="C2" s="9"/>
      <c r="D2" s="9"/>
      <c r="E2" s="9"/>
      <c r="F2" s="9"/>
      <c r="G2" s="9"/>
      <c r="H2" s="9"/>
      <c r="I2" s="9"/>
    </row>
    <row r="3" s="19" customFormat="1" ht="16" customHeight="1" spans="1:9">
      <c r="A3" s="21" t="s">
        <v>19</v>
      </c>
      <c r="B3" s="21" t="s">
        <v>20</v>
      </c>
      <c r="C3" s="21" t="s">
        <v>21</v>
      </c>
      <c r="D3" s="21" t="s">
        <v>22</v>
      </c>
      <c r="E3" s="21" t="s">
        <v>23</v>
      </c>
      <c r="F3" s="21" t="s">
        <v>24</v>
      </c>
      <c r="G3" s="33" t="s">
        <v>25</v>
      </c>
      <c r="H3" s="23" t="s">
        <v>26</v>
      </c>
      <c r="I3" s="35" t="s">
        <v>8</v>
      </c>
    </row>
    <row r="4" s="19" customFormat="1" ht="16" customHeight="1" spans="1:9">
      <c r="A4" s="21">
        <v>1</v>
      </c>
      <c r="B4" s="21" t="s">
        <v>27</v>
      </c>
      <c r="C4" s="21" t="s">
        <v>12</v>
      </c>
      <c r="D4" s="21" t="s">
        <v>135</v>
      </c>
      <c r="E4" s="21" t="s">
        <v>136</v>
      </c>
      <c r="F4" s="21">
        <v>0.076</v>
      </c>
      <c r="G4" s="22">
        <v>1000</v>
      </c>
      <c r="H4" s="23">
        <f t="shared" ref="H4:H25" si="0">F4*G4</f>
        <v>76</v>
      </c>
      <c r="I4" s="34"/>
    </row>
    <row r="5" s="19" customFormat="1" ht="16" customHeight="1" spans="1:9">
      <c r="A5" s="21">
        <v>2</v>
      </c>
      <c r="B5" s="21" t="s">
        <v>27</v>
      </c>
      <c r="C5" s="21" t="s">
        <v>12</v>
      </c>
      <c r="D5" s="21" t="s">
        <v>135</v>
      </c>
      <c r="E5" s="21" t="s">
        <v>137</v>
      </c>
      <c r="F5" s="21">
        <v>0.47</v>
      </c>
      <c r="G5" s="22">
        <v>1000</v>
      </c>
      <c r="H5" s="23">
        <f t="shared" si="0"/>
        <v>470</v>
      </c>
      <c r="I5" s="34"/>
    </row>
    <row r="6" s="19" customFormat="1" ht="16" customHeight="1" spans="1:9">
      <c r="A6" s="21">
        <v>3</v>
      </c>
      <c r="B6" s="21" t="s">
        <v>27</v>
      </c>
      <c r="C6" s="21" t="s">
        <v>12</v>
      </c>
      <c r="D6" s="21" t="s">
        <v>135</v>
      </c>
      <c r="E6" s="21" t="s">
        <v>138</v>
      </c>
      <c r="F6" s="21">
        <v>0.89</v>
      </c>
      <c r="G6" s="22">
        <v>1000</v>
      </c>
      <c r="H6" s="23">
        <f t="shared" si="0"/>
        <v>890</v>
      </c>
      <c r="I6" s="34"/>
    </row>
    <row r="7" s="19" customFormat="1" ht="16" customHeight="1" spans="1:9">
      <c r="A7" s="21">
        <v>4</v>
      </c>
      <c r="B7" s="21" t="s">
        <v>27</v>
      </c>
      <c r="C7" s="21" t="s">
        <v>12</v>
      </c>
      <c r="D7" s="21" t="s">
        <v>135</v>
      </c>
      <c r="E7" s="21" t="s">
        <v>139</v>
      </c>
      <c r="F7" s="21">
        <v>0.54</v>
      </c>
      <c r="G7" s="22">
        <v>1000</v>
      </c>
      <c r="H7" s="23">
        <f t="shared" si="0"/>
        <v>540</v>
      </c>
      <c r="I7" s="34"/>
    </row>
    <row r="8" s="19" customFormat="1" ht="16" customHeight="1" spans="1:9">
      <c r="A8" s="21">
        <v>5</v>
      </c>
      <c r="B8" s="21" t="s">
        <v>27</v>
      </c>
      <c r="C8" s="21" t="s">
        <v>12</v>
      </c>
      <c r="D8" s="21" t="s">
        <v>135</v>
      </c>
      <c r="E8" s="21" t="s">
        <v>140</v>
      </c>
      <c r="F8" s="21">
        <v>0.1</v>
      </c>
      <c r="G8" s="22">
        <v>1000</v>
      </c>
      <c r="H8" s="23">
        <f t="shared" si="0"/>
        <v>100</v>
      </c>
      <c r="I8" s="34"/>
    </row>
    <row r="9" s="19" customFormat="1" ht="16" customHeight="1" spans="1:9">
      <c r="A9" s="21">
        <v>6</v>
      </c>
      <c r="B9" s="21" t="s">
        <v>27</v>
      </c>
      <c r="C9" s="21" t="s">
        <v>12</v>
      </c>
      <c r="D9" s="21" t="s">
        <v>135</v>
      </c>
      <c r="E9" s="21" t="s">
        <v>141</v>
      </c>
      <c r="F9" s="21">
        <v>0.8</v>
      </c>
      <c r="G9" s="22">
        <v>1000</v>
      </c>
      <c r="H9" s="23">
        <f t="shared" si="0"/>
        <v>800</v>
      </c>
      <c r="I9" s="34"/>
    </row>
    <row r="10" s="19" customFormat="1" ht="16" customHeight="1" spans="1:9">
      <c r="A10" s="21">
        <v>7</v>
      </c>
      <c r="B10" s="21" t="s">
        <v>27</v>
      </c>
      <c r="C10" s="21" t="s">
        <v>12</v>
      </c>
      <c r="D10" s="21" t="s">
        <v>135</v>
      </c>
      <c r="E10" s="21" t="s">
        <v>142</v>
      </c>
      <c r="F10" s="21">
        <v>0.36</v>
      </c>
      <c r="G10" s="22">
        <v>1000</v>
      </c>
      <c r="H10" s="23">
        <f t="shared" si="0"/>
        <v>360</v>
      </c>
      <c r="I10" s="34"/>
    </row>
    <row r="11" s="19" customFormat="1" ht="16" customHeight="1" spans="1:9">
      <c r="A11" s="21">
        <v>8</v>
      </c>
      <c r="B11" s="21" t="s">
        <v>27</v>
      </c>
      <c r="C11" s="21" t="s">
        <v>12</v>
      </c>
      <c r="D11" s="21" t="s">
        <v>135</v>
      </c>
      <c r="E11" s="21" t="s">
        <v>143</v>
      </c>
      <c r="F11" s="21">
        <v>0.09</v>
      </c>
      <c r="G11" s="22">
        <v>1000</v>
      </c>
      <c r="H11" s="23">
        <f t="shared" si="0"/>
        <v>90</v>
      </c>
      <c r="I11" s="34"/>
    </row>
    <row r="12" s="19" customFormat="1" ht="16" customHeight="1" spans="1:9">
      <c r="A12" s="21">
        <v>9</v>
      </c>
      <c r="B12" s="21" t="s">
        <v>27</v>
      </c>
      <c r="C12" s="21" t="s">
        <v>12</v>
      </c>
      <c r="D12" s="21" t="s">
        <v>135</v>
      </c>
      <c r="E12" s="21" t="s">
        <v>144</v>
      </c>
      <c r="F12" s="21">
        <v>0.77</v>
      </c>
      <c r="G12" s="22">
        <v>1000</v>
      </c>
      <c r="H12" s="23">
        <f t="shared" si="0"/>
        <v>770</v>
      </c>
      <c r="I12" s="34"/>
    </row>
    <row r="13" s="19" customFormat="1" ht="16" customHeight="1" spans="1:9">
      <c r="A13" s="21">
        <v>10</v>
      </c>
      <c r="B13" s="21" t="s">
        <v>27</v>
      </c>
      <c r="C13" s="21" t="s">
        <v>12</v>
      </c>
      <c r="D13" s="21" t="s">
        <v>135</v>
      </c>
      <c r="E13" s="21" t="s">
        <v>145</v>
      </c>
      <c r="F13" s="21">
        <v>0.49</v>
      </c>
      <c r="G13" s="22">
        <v>1000</v>
      </c>
      <c r="H13" s="23">
        <f t="shared" si="0"/>
        <v>490</v>
      </c>
      <c r="I13" s="34"/>
    </row>
    <row r="14" s="19" customFormat="1" ht="16" customHeight="1" spans="1:9">
      <c r="A14" s="21">
        <v>11</v>
      </c>
      <c r="B14" s="21" t="s">
        <v>27</v>
      </c>
      <c r="C14" s="21" t="s">
        <v>12</v>
      </c>
      <c r="D14" s="21" t="s">
        <v>135</v>
      </c>
      <c r="E14" s="21" t="s">
        <v>146</v>
      </c>
      <c r="F14" s="21">
        <v>0.5</v>
      </c>
      <c r="G14" s="22">
        <v>1000</v>
      </c>
      <c r="H14" s="23">
        <f t="shared" si="0"/>
        <v>500</v>
      </c>
      <c r="I14" s="34"/>
    </row>
    <row r="15" s="19" customFormat="1" ht="16" customHeight="1" spans="1:9">
      <c r="A15" s="21">
        <v>12</v>
      </c>
      <c r="B15" s="21" t="s">
        <v>27</v>
      </c>
      <c r="C15" s="21" t="s">
        <v>12</v>
      </c>
      <c r="D15" s="21" t="s">
        <v>135</v>
      </c>
      <c r="E15" s="21" t="s">
        <v>147</v>
      </c>
      <c r="F15" s="21">
        <v>0.24</v>
      </c>
      <c r="G15" s="22">
        <v>1000</v>
      </c>
      <c r="H15" s="23">
        <f t="shared" si="0"/>
        <v>240</v>
      </c>
      <c r="I15" s="34"/>
    </row>
    <row r="16" s="19" customFormat="1" ht="16" customHeight="1" spans="1:9">
      <c r="A16" s="21">
        <v>13</v>
      </c>
      <c r="B16" s="21" t="s">
        <v>27</v>
      </c>
      <c r="C16" s="21" t="s">
        <v>12</v>
      </c>
      <c r="D16" s="21" t="s">
        <v>135</v>
      </c>
      <c r="E16" s="21" t="s">
        <v>148</v>
      </c>
      <c r="F16" s="21">
        <v>0.62</v>
      </c>
      <c r="G16" s="22">
        <v>1000</v>
      </c>
      <c r="H16" s="23">
        <f t="shared" si="0"/>
        <v>620</v>
      </c>
      <c r="I16" s="34"/>
    </row>
    <row r="17" s="19" customFormat="1" ht="16" customHeight="1" spans="1:9">
      <c r="A17" s="21">
        <v>14</v>
      </c>
      <c r="B17" s="21" t="s">
        <v>27</v>
      </c>
      <c r="C17" s="21" t="s">
        <v>12</v>
      </c>
      <c r="D17" s="21" t="s">
        <v>135</v>
      </c>
      <c r="E17" s="21" t="s">
        <v>149</v>
      </c>
      <c r="F17" s="21">
        <v>0.81</v>
      </c>
      <c r="G17" s="22">
        <v>1000</v>
      </c>
      <c r="H17" s="23">
        <f t="shared" si="0"/>
        <v>810</v>
      </c>
      <c r="I17" s="34"/>
    </row>
    <row r="18" s="19" customFormat="1" ht="16" customHeight="1" spans="1:9">
      <c r="A18" s="21">
        <v>15</v>
      </c>
      <c r="B18" s="21" t="s">
        <v>27</v>
      </c>
      <c r="C18" s="21" t="s">
        <v>12</v>
      </c>
      <c r="D18" s="21" t="s">
        <v>135</v>
      </c>
      <c r="E18" s="21" t="s">
        <v>150</v>
      </c>
      <c r="F18" s="21">
        <v>0.55</v>
      </c>
      <c r="G18" s="22">
        <v>1000</v>
      </c>
      <c r="H18" s="23">
        <f t="shared" si="0"/>
        <v>550</v>
      </c>
      <c r="I18" s="34"/>
    </row>
    <row r="19" s="19" customFormat="1" ht="16" customHeight="1" spans="1:9">
      <c r="A19" s="21">
        <v>16</v>
      </c>
      <c r="B19" s="21" t="s">
        <v>27</v>
      </c>
      <c r="C19" s="21" t="s">
        <v>12</v>
      </c>
      <c r="D19" s="21" t="s">
        <v>135</v>
      </c>
      <c r="E19" s="21" t="s">
        <v>151</v>
      </c>
      <c r="F19" s="21">
        <v>0.54</v>
      </c>
      <c r="G19" s="22">
        <v>1000</v>
      </c>
      <c r="H19" s="23">
        <f t="shared" si="0"/>
        <v>540</v>
      </c>
      <c r="I19" s="34"/>
    </row>
    <row r="20" s="19" customFormat="1" ht="16" customHeight="1" spans="1:9">
      <c r="A20" s="21">
        <v>17</v>
      </c>
      <c r="B20" s="21" t="s">
        <v>27</v>
      </c>
      <c r="C20" s="21" t="s">
        <v>12</v>
      </c>
      <c r="D20" s="21" t="s">
        <v>135</v>
      </c>
      <c r="E20" s="21" t="s">
        <v>152</v>
      </c>
      <c r="F20" s="21">
        <v>0.64</v>
      </c>
      <c r="G20" s="22">
        <v>1000</v>
      </c>
      <c r="H20" s="23">
        <f t="shared" si="0"/>
        <v>640</v>
      </c>
      <c r="I20" s="34"/>
    </row>
    <row r="21" s="19" customFormat="1" ht="16" customHeight="1" spans="1:9">
      <c r="A21" s="21">
        <v>18</v>
      </c>
      <c r="B21" s="21" t="s">
        <v>27</v>
      </c>
      <c r="C21" s="21" t="s">
        <v>12</v>
      </c>
      <c r="D21" s="21" t="s">
        <v>135</v>
      </c>
      <c r="E21" s="21" t="s">
        <v>40</v>
      </c>
      <c r="F21" s="21">
        <v>1.1</v>
      </c>
      <c r="G21" s="22">
        <v>1000</v>
      </c>
      <c r="H21" s="23">
        <f t="shared" si="0"/>
        <v>1100</v>
      </c>
      <c r="I21" s="34"/>
    </row>
    <row r="22" s="19" customFormat="1" ht="16" customHeight="1" spans="1:9">
      <c r="A22" s="21">
        <v>19</v>
      </c>
      <c r="B22" s="21" t="s">
        <v>27</v>
      </c>
      <c r="C22" s="21" t="s">
        <v>12</v>
      </c>
      <c r="D22" s="21" t="s">
        <v>135</v>
      </c>
      <c r="E22" s="21" t="s">
        <v>153</v>
      </c>
      <c r="F22" s="21">
        <v>0.69</v>
      </c>
      <c r="G22" s="22">
        <v>1000</v>
      </c>
      <c r="H22" s="23">
        <f t="shared" si="0"/>
        <v>690</v>
      </c>
      <c r="I22" s="34"/>
    </row>
    <row r="23" s="19" customFormat="1" ht="16" customHeight="1" spans="1:9">
      <c r="A23" s="21">
        <v>20</v>
      </c>
      <c r="B23" s="21" t="s">
        <v>27</v>
      </c>
      <c r="C23" s="21" t="s">
        <v>12</v>
      </c>
      <c r="D23" s="21" t="s">
        <v>135</v>
      </c>
      <c r="E23" s="21" t="s">
        <v>154</v>
      </c>
      <c r="F23" s="21">
        <v>0.7</v>
      </c>
      <c r="G23" s="22">
        <v>1000</v>
      </c>
      <c r="H23" s="23">
        <f t="shared" si="0"/>
        <v>700</v>
      </c>
      <c r="I23" s="34"/>
    </row>
    <row r="24" s="19" customFormat="1" ht="16" customHeight="1" spans="1:9">
      <c r="A24" s="21">
        <v>21</v>
      </c>
      <c r="B24" s="21" t="s">
        <v>27</v>
      </c>
      <c r="C24" s="21" t="s">
        <v>12</v>
      </c>
      <c r="D24" s="21" t="s">
        <v>135</v>
      </c>
      <c r="E24" s="21" t="s">
        <v>155</v>
      </c>
      <c r="F24" s="21">
        <v>0.37</v>
      </c>
      <c r="G24" s="22">
        <v>1000</v>
      </c>
      <c r="H24" s="23">
        <f t="shared" si="0"/>
        <v>370</v>
      </c>
      <c r="I24" s="34"/>
    </row>
    <row r="25" s="19" customFormat="1" ht="16" customHeight="1" spans="1:9">
      <c r="A25" s="21">
        <v>22</v>
      </c>
      <c r="B25" s="21" t="s">
        <v>27</v>
      </c>
      <c r="C25" s="21" t="s">
        <v>12</v>
      </c>
      <c r="D25" s="21" t="s">
        <v>135</v>
      </c>
      <c r="E25" s="21" t="s">
        <v>156</v>
      </c>
      <c r="F25" s="21">
        <v>1.1</v>
      </c>
      <c r="G25" s="22">
        <v>1000</v>
      </c>
      <c r="H25" s="23">
        <f t="shared" si="0"/>
        <v>1100</v>
      </c>
      <c r="I25" s="34"/>
    </row>
    <row r="26" s="62" customFormat="1" ht="16" customHeight="1" spans="1:9">
      <c r="A26" s="35"/>
      <c r="B26" s="35"/>
      <c r="C26" s="35"/>
      <c r="D26" s="35"/>
      <c r="E26" s="35" t="s">
        <v>53</v>
      </c>
      <c r="F26" s="35">
        <f>SUM(F4:F25)</f>
        <v>12.446</v>
      </c>
      <c r="G26" s="35"/>
      <c r="H26" s="35">
        <f>SUM(H4:H25)</f>
        <v>12446</v>
      </c>
      <c r="I26" s="35"/>
    </row>
    <row r="27" s="19" customFormat="1" ht="16" customHeight="1" spans="2:6">
      <c r="B27" s="19" t="s">
        <v>54</v>
      </c>
      <c r="F27" s="19" t="s">
        <v>55</v>
      </c>
    </row>
  </sheetData>
  <mergeCells count="2">
    <mergeCell ref="A1:I1"/>
    <mergeCell ref="A2:I2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selection activeCell="F3" sqref="F$1:G$1048576"/>
    </sheetView>
  </sheetViews>
  <sheetFormatPr defaultColWidth="9" defaultRowHeight="13.5"/>
  <cols>
    <col min="1" max="1" width="5.13333333333333" style="1" customWidth="1"/>
    <col min="2" max="2" width="9" style="1"/>
    <col min="3" max="3" width="7.25" style="1" customWidth="1"/>
    <col min="4" max="4" width="6.38333333333333" style="1" customWidth="1"/>
    <col min="5" max="5" width="9" style="1"/>
    <col min="6" max="6" width="8" style="1" customWidth="1"/>
    <col min="7" max="7" width="10.25" style="1" customWidth="1"/>
    <col min="8" max="8" width="10.6333333333333" style="1" customWidth="1"/>
    <col min="9" max="9" width="9" style="2"/>
    <col min="10" max="16384" width="9" style="1"/>
  </cols>
  <sheetData>
    <row r="1" s="50" customFormat="1" ht="20.25" spans="1:9">
      <c r="A1" s="3" t="s">
        <v>17</v>
      </c>
      <c r="B1" s="3"/>
      <c r="C1" s="3"/>
      <c r="D1" s="3"/>
      <c r="E1" s="3"/>
      <c r="F1" s="3"/>
      <c r="G1" s="3"/>
      <c r="H1" s="3"/>
      <c r="I1" s="3"/>
    </row>
    <row r="2" s="50" customFormat="1" ht="20.25" spans="1:9">
      <c r="A2" s="9" t="s">
        <v>157</v>
      </c>
      <c r="B2" s="9"/>
      <c r="C2" s="9"/>
      <c r="D2" s="9"/>
      <c r="E2" s="9"/>
      <c r="F2" s="9"/>
      <c r="G2" s="9"/>
      <c r="H2" s="9"/>
      <c r="I2" s="9"/>
    </row>
    <row r="3" s="19" customFormat="1" ht="16" customHeight="1" spans="1:9">
      <c r="A3" s="21" t="s">
        <v>19</v>
      </c>
      <c r="B3" s="21" t="s">
        <v>20</v>
      </c>
      <c r="C3" s="21" t="s">
        <v>21</v>
      </c>
      <c r="D3" s="21" t="s">
        <v>22</v>
      </c>
      <c r="E3" s="21" t="s">
        <v>23</v>
      </c>
      <c r="F3" s="21" t="s">
        <v>24</v>
      </c>
      <c r="G3" s="33" t="s">
        <v>25</v>
      </c>
      <c r="H3" s="23" t="s">
        <v>26</v>
      </c>
      <c r="I3" s="35" t="s">
        <v>8</v>
      </c>
    </row>
    <row r="4" s="19" customFormat="1" ht="16" customHeight="1" spans="1:9">
      <c r="A4" s="21">
        <v>1</v>
      </c>
      <c r="B4" s="21" t="s">
        <v>27</v>
      </c>
      <c r="C4" s="21" t="s">
        <v>12</v>
      </c>
      <c r="D4" s="21" t="s">
        <v>158</v>
      </c>
      <c r="E4" s="21" t="s">
        <v>159</v>
      </c>
      <c r="F4" s="21">
        <v>0.85</v>
      </c>
      <c r="G4" s="22">
        <v>1000</v>
      </c>
      <c r="H4" s="23">
        <f t="shared" ref="H4:H27" si="0">F4*G4</f>
        <v>850</v>
      </c>
      <c r="I4" s="35"/>
    </row>
    <row r="5" s="19" customFormat="1" ht="16" customHeight="1" spans="1:9">
      <c r="A5" s="21">
        <v>2</v>
      </c>
      <c r="B5" s="21" t="s">
        <v>27</v>
      </c>
      <c r="C5" s="21" t="s">
        <v>12</v>
      </c>
      <c r="D5" s="21" t="s">
        <v>158</v>
      </c>
      <c r="E5" s="21" t="s">
        <v>160</v>
      </c>
      <c r="F5" s="21">
        <v>1.39</v>
      </c>
      <c r="G5" s="22">
        <v>1000</v>
      </c>
      <c r="H5" s="23">
        <f t="shared" si="0"/>
        <v>1390</v>
      </c>
      <c r="I5" s="35"/>
    </row>
    <row r="6" s="19" customFormat="1" ht="16" customHeight="1" spans="1:9">
      <c r="A6" s="21">
        <v>3</v>
      </c>
      <c r="B6" s="21" t="s">
        <v>27</v>
      </c>
      <c r="C6" s="21" t="s">
        <v>12</v>
      </c>
      <c r="D6" s="21" t="s">
        <v>158</v>
      </c>
      <c r="E6" s="21" t="s">
        <v>161</v>
      </c>
      <c r="F6" s="21">
        <v>0.35</v>
      </c>
      <c r="G6" s="22">
        <v>1000</v>
      </c>
      <c r="H6" s="23">
        <f t="shared" si="0"/>
        <v>350</v>
      </c>
      <c r="I6" s="35"/>
    </row>
    <row r="7" s="19" customFormat="1" ht="16" customHeight="1" spans="1:9">
      <c r="A7" s="21">
        <v>4</v>
      </c>
      <c r="B7" s="21" t="s">
        <v>27</v>
      </c>
      <c r="C7" s="21" t="s">
        <v>12</v>
      </c>
      <c r="D7" s="21" t="s">
        <v>158</v>
      </c>
      <c r="E7" s="21" t="s">
        <v>162</v>
      </c>
      <c r="F7" s="21">
        <v>0.95</v>
      </c>
      <c r="G7" s="22">
        <v>1000</v>
      </c>
      <c r="H7" s="23">
        <f t="shared" si="0"/>
        <v>950</v>
      </c>
      <c r="I7" s="35"/>
    </row>
    <row r="8" s="19" customFormat="1" ht="16" customHeight="1" spans="1:9">
      <c r="A8" s="21">
        <v>5</v>
      </c>
      <c r="B8" s="21" t="s">
        <v>27</v>
      </c>
      <c r="C8" s="21" t="s">
        <v>12</v>
      </c>
      <c r="D8" s="21" t="s">
        <v>158</v>
      </c>
      <c r="E8" s="21" t="s">
        <v>163</v>
      </c>
      <c r="F8" s="21">
        <v>0.95</v>
      </c>
      <c r="G8" s="22">
        <v>1000</v>
      </c>
      <c r="H8" s="23">
        <f t="shared" si="0"/>
        <v>950</v>
      </c>
      <c r="I8" s="35"/>
    </row>
    <row r="9" s="19" customFormat="1" ht="16" customHeight="1" spans="1:9">
      <c r="A9" s="21">
        <v>6</v>
      </c>
      <c r="B9" s="21" t="s">
        <v>27</v>
      </c>
      <c r="C9" s="21" t="s">
        <v>12</v>
      </c>
      <c r="D9" s="21" t="s">
        <v>158</v>
      </c>
      <c r="E9" s="21" t="s">
        <v>164</v>
      </c>
      <c r="F9" s="21">
        <v>0.68</v>
      </c>
      <c r="G9" s="22">
        <v>1000</v>
      </c>
      <c r="H9" s="23">
        <f t="shared" si="0"/>
        <v>680</v>
      </c>
      <c r="I9" s="35"/>
    </row>
    <row r="10" s="19" customFormat="1" ht="16" customHeight="1" spans="1:9">
      <c r="A10" s="21">
        <v>7</v>
      </c>
      <c r="B10" s="21" t="s">
        <v>27</v>
      </c>
      <c r="C10" s="21" t="s">
        <v>12</v>
      </c>
      <c r="D10" s="21" t="s">
        <v>158</v>
      </c>
      <c r="E10" s="21" t="s">
        <v>165</v>
      </c>
      <c r="F10" s="21">
        <v>0.9</v>
      </c>
      <c r="G10" s="22">
        <v>1000</v>
      </c>
      <c r="H10" s="23">
        <f t="shared" si="0"/>
        <v>900</v>
      </c>
      <c r="I10" s="35"/>
    </row>
    <row r="11" s="19" customFormat="1" ht="16" customHeight="1" spans="1:9">
      <c r="A11" s="21">
        <v>8</v>
      </c>
      <c r="B11" s="21" t="s">
        <v>27</v>
      </c>
      <c r="C11" s="21" t="s">
        <v>12</v>
      </c>
      <c r="D11" s="21" t="s">
        <v>158</v>
      </c>
      <c r="E11" s="21" t="s">
        <v>166</v>
      </c>
      <c r="F11" s="21">
        <v>0.66</v>
      </c>
      <c r="G11" s="22">
        <v>1000</v>
      </c>
      <c r="H11" s="23">
        <f t="shared" si="0"/>
        <v>660</v>
      </c>
      <c r="I11" s="35"/>
    </row>
    <row r="12" s="19" customFormat="1" ht="16" customHeight="1" spans="1:9">
      <c r="A12" s="21">
        <v>9</v>
      </c>
      <c r="B12" s="21" t="s">
        <v>27</v>
      </c>
      <c r="C12" s="21" t="s">
        <v>12</v>
      </c>
      <c r="D12" s="21" t="s">
        <v>158</v>
      </c>
      <c r="E12" s="21" t="s">
        <v>167</v>
      </c>
      <c r="F12" s="21">
        <v>0.66</v>
      </c>
      <c r="G12" s="22">
        <v>1000</v>
      </c>
      <c r="H12" s="23">
        <f t="shared" si="0"/>
        <v>660</v>
      </c>
      <c r="I12" s="35"/>
    </row>
    <row r="13" s="19" customFormat="1" ht="16" customHeight="1" spans="1:9">
      <c r="A13" s="21">
        <v>10</v>
      </c>
      <c r="B13" s="21" t="s">
        <v>27</v>
      </c>
      <c r="C13" s="21" t="s">
        <v>12</v>
      </c>
      <c r="D13" s="21" t="s">
        <v>158</v>
      </c>
      <c r="E13" s="21" t="s">
        <v>168</v>
      </c>
      <c r="F13" s="21">
        <v>0.83</v>
      </c>
      <c r="G13" s="22">
        <v>1000</v>
      </c>
      <c r="H13" s="23">
        <f t="shared" si="0"/>
        <v>830</v>
      </c>
      <c r="I13" s="35"/>
    </row>
    <row r="14" s="19" customFormat="1" ht="16" customHeight="1" spans="1:9">
      <c r="A14" s="21">
        <v>11</v>
      </c>
      <c r="B14" s="21" t="s">
        <v>27</v>
      </c>
      <c r="C14" s="21" t="s">
        <v>12</v>
      </c>
      <c r="D14" s="21" t="s">
        <v>158</v>
      </c>
      <c r="E14" s="21" t="s">
        <v>169</v>
      </c>
      <c r="F14" s="21">
        <v>0.87</v>
      </c>
      <c r="G14" s="22">
        <v>1000</v>
      </c>
      <c r="H14" s="23">
        <f t="shared" si="0"/>
        <v>870</v>
      </c>
      <c r="I14" s="35"/>
    </row>
    <row r="15" s="19" customFormat="1" ht="16" customHeight="1" spans="1:9">
      <c r="A15" s="21">
        <v>12</v>
      </c>
      <c r="B15" s="21" t="s">
        <v>27</v>
      </c>
      <c r="C15" s="21" t="s">
        <v>12</v>
      </c>
      <c r="D15" s="21" t="s">
        <v>158</v>
      </c>
      <c r="E15" s="21" t="s">
        <v>170</v>
      </c>
      <c r="F15" s="21">
        <v>0.87</v>
      </c>
      <c r="G15" s="22">
        <v>1000</v>
      </c>
      <c r="H15" s="23">
        <f t="shared" si="0"/>
        <v>870</v>
      </c>
      <c r="I15" s="35"/>
    </row>
    <row r="16" s="19" customFormat="1" ht="16" customHeight="1" spans="1:9">
      <c r="A16" s="21">
        <v>13</v>
      </c>
      <c r="B16" s="21" t="s">
        <v>27</v>
      </c>
      <c r="C16" s="21" t="s">
        <v>12</v>
      </c>
      <c r="D16" s="21" t="s">
        <v>158</v>
      </c>
      <c r="E16" s="21" t="s">
        <v>171</v>
      </c>
      <c r="F16" s="21">
        <v>0.75</v>
      </c>
      <c r="G16" s="22">
        <v>1000</v>
      </c>
      <c r="H16" s="23">
        <f t="shared" si="0"/>
        <v>750</v>
      </c>
      <c r="I16" s="35"/>
    </row>
    <row r="17" s="19" customFormat="1" ht="16" customHeight="1" spans="1:9">
      <c r="A17" s="21">
        <v>14</v>
      </c>
      <c r="B17" s="21" t="s">
        <v>27</v>
      </c>
      <c r="C17" s="21" t="s">
        <v>12</v>
      </c>
      <c r="D17" s="21" t="s">
        <v>158</v>
      </c>
      <c r="E17" s="21" t="s">
        <v>172</v>
      </c>
      <c r="F17" s="21">
        <v>0.62</v>
      </c>
      <c r="G17" s="22">
        <v>1000</v>
      </c>
      <c r="H17" s="23">
        <f t="shared" si="0"/>
        <v>620</v>
      </c>
      <c r="I17" s="35"/>
    </row>
    <row r="18" s="19" customFormat="1" ht="16" customHeight="1" spans="1:9">
      <c r="A18" s="21">
        <v>15</v>
      </c>
      <c r="B18" s="21" t="s">
        <v>27</v>
      </c>
      <c r="C18" s="21" t="s">
        <v>12</v>
      </c>
      <c r="D18" s="21" t="s">
        <v>158</v>
      </c>
      <c r="E18" s="21" t="s">
        <v>173</v>
      </c>
      <c r="F18" s="21">
        <v>0.65</v>
      </c>
      <c r="G18" s="22">
        <v>1000</v>
      </c>
      <c r="H18" s="23">
        <f t="shared" si="0"/>
        <v>650</v>
      </c>
      <c r="I18" s="35"/>
    </row>
    <row r="19" s="19" customFormat="1" ht="16" customHeight="1" spans="1:9">
      <c r="A19" s="21">
        <v>16</v>
      </c>
      <c r="B19" s="21" t="s">
        <v>27</v>
      </c>
      <c r="C19" s="21" t="s">
        <v>12</v>
      </c>
      <c r="D19" s="21" t="s">
        <v>158</v>
      </c>
      <c r="E19" s="21" t="s">
        <v>174</v>
      </c>
      <c r="F19" s="21">
        <v>0.73</v>
      </c>
      <c r="G19" s="22">
        <v>1000</v>
      </c>
      <c r="H19" s="23">
        <f t="shared" si="0"/>
        <v>730</v>
      </c>
      <c r="I19" s="35"/>
    </row>
    <row r="20" s="19" customFormat="1" ht="16" customHeight="1" spans="1:9">
      <c r="A20" s="21">
        <v>17</v>
      </c>
      <c r="B20" s="21" t="s">
        <v>27</v>
      </c>
      <c r="C20" s="21" t="s">
        <v>12</v>
      </c>
      <c r="D20" s="21" t="s">
        <v>158</v>
      </c>
      <c r="E20" s="21" t="s">
        <v>175</v>
      </c>
      <c r="F20" s="21">
        <v>0.79</v>
      </c>
      <c r="G20" s="22">
        <v>1000</v>
      </c>
      <c r="H20" s="23">
        <f t="shared" si="0"/>
        <v>790</v>
      </c>
      <c r="I20" s="35"/>
    </row>
    <row r="21" s="19" customFormat="1" ht="16" customHeight="1" spans="1:9">
      <c r="A21" s="21">
        <v>18</v>
      </c>
      <c r="B21" s="21" t="s">
        <v>27</v>
      </c>
      <c r="C21" s="21" t="s">
        <v>12</v>
      </c>
      <c r="D21" s="21" t="s">
        <v>158</v>
      </c>
      <c r="E21" s="21" t="s">
        <v>176</v>
      </c>
      <c r="F21" s="21">
        <v>1</v>
      </c>
      <c r="G21" s="22">
        <v>1000</v>
      </c>
      <c r="H21" s="23">
        <f t="shared" si="0"/>
        <v>1000</v>
      </c>
      <c r="I21" s="35"/>
    </row>
    <row r="22" s="19" customFormat="1" ht="16" customHeight="1" spans="1:9">
      <c r="A22" s="21">
        <v>19</v>
      </c>
      <c r="B22" s="21" t="s">
        <v>27</v>
      </c>
      <c r="C22" s="21" t="s">
        <v>12</v>
      </c>
      <c r="D22" s="21" t="s">
        <v>158</v>
      </c>
      <c r="E22" s="21" t="s">
        <v>177</v>
      </c>
      <c r="F22" s="21">
        <v>0.62</v>
      </c>
      <c r="G22" s="22">
        <v>1000</v>
      </c>
      <c r="H22" s="23">
        <f t="shared" si="0"/>
        <v>620</v>
      </c>
      <c r="I22" s="35"/>
    </row>
    <row r="23" s="19" customFormat="1" ht="16" customHeight="1" spans="1:9">
      <c r="A23" s="21">
        <v>20</v>
      </c>
      <c r="B23" s="21" t="s">
        <v>27</v>
      </c>
      <c r="C23" s="21" t="s">
        <v>12</v>
      </c>
      <c r="D23" s="21" t="s">
        <v>158</v>
      </c>
      <c r="E23" s="21" t="s">
        <v>178</v>
      </c>
      <c r="F23" s="21">
        <v>0.62</v>
      </c>
      <c r="G23" s="22">
        <v>1000</v>
      </c>
      <c r="H23" s="23">
        <f t="shared" si="0"/>
        <v>620</v>
      </c>
      <c r="I23" s="35"/>
    </row>
    <row r="24" s="19" customFormat="1" ht="16" customHeight="1" spans="1:9">
      <c r="A24" s="21">
        <v>21</v>
      </c>
      <c r="B24" s="21" t="s">
        <v>27</v>
      </c>
      <c r="C24" s="21" t="s">
        <v>12</v>
      </c>
      <c r="D24" s="21" t="s">
        <v>158</v>
      </c>
      <c r="E24" s="21" t="s">
        <v>179</v>
      </c>
      <c r="F24" s="21">
        <v>0.4</v>
      </c>
      <c r="G24" s="22">
        <v>1000</v>
      </c>
      <c r="H24" s="23">
        <f t="shared" si="0"/>
        <v>400</v>
      </c>
      <c r="I24" s="35"/>
    </row>
    <row r="25" s="19" customFormat="1" ht="16" customHeight="1" spans="1:9">
      <c r="A25" s="21">
        <v>22</v>
      </c>
      <c r="B25" s="21" t="s">
        <v>27</v>
      </c>
      <c r="C25" s="21" t="s">
        <v>12</v>
      </c>
      <c r="D25" s="21" t="s">
        <v>158</v>
      </c>
      <c r="E25" s="21" t="s">
        <v>180</v>
      </c>
      <c r="F25" s="21">
        <v>0.81</v>
      </c>
      <c r="G25" s="22">
        <v>1000</v>
      </c>
      <c r="H25" s="23">
        <f t="shared" si="0"/>
        <v>810</v>
      </c>
      <c r="I25" s="35"/>
    </row>
    <row r="26" s="19" customFormat="1" ht="16" customHeight="1" spans="1:9">
      <c r="A26" s="21">
        <v>23</v>
      </c>
      <c r="B26" s="21" t="s">
        <v>27</v>
      </c>
      <c r="C26" s="21" t="s">
        <v>12</v>
      </c>
      <c r="D26" s="21" t="s">
        <v>158</v>
      </c>
      <c r="E26" s="21" t="s">
        <v>181</v>
      </c>
      <c r="F26" s="21">
        <v>1.04</v>
      </c>
      <c r="G26" s="22">
        <v>1000</v>
      </c>
      <c r="H26" s="23">
        <f t="shared" si="0"/>
        <v>1040</v>
      </c>
      <c r="I26" s="35"/>
    </row>
    <row r="27" s="19" customFormat="1" ht="16" customHeight="1" spans="1:9">
      <c r="A27" s="21">
        <v>24</v>
      </c>
      <c r="B27" s="21" t="s">
        <v>27</v>
      </c>
      <c r="C27" s="21" t="s">
        <v>12</v>
      </c>
      <c r="D27" s="21" t="s">
        <v>158</v>
      </c>
      <c r="E27" s="21" t="s">
        <v>182</v>
      </c>
      <c r="F27" s="21">
        <v>1.16</v>
      </c>
      <c r="G27" s="22">
        <v>1000</v>
      </c>
      <c r="H27" s="23">
        <f t="shared" si="0"/>
        <v>1160</v>
      </c>
      <c r="I27" s="35"/>
    </row>
    <row r="28" s="19" customFormat="1" ht="16" customHeight="1" spans="1:9">
      <c r="A28" s="34"/>
      <c r="B28" s="34"/>
      <c r="C28" s="34"/>
      <c r="D28" s="34"/>
      <c r="E28" s="34" t="s">
        <v>53</v>
      </c>
      <c r="F28" s="35">
        <f>SUM(F4:F27)</f>
        <v>19.15</v>
      </c>
      <c r="G28" s="34"/>
      <c r="H28" s="35">
        <f>SUM(H4:H27)</f>
        <v>19150</v>
      </c>
      <c r="I28" s="35"/>
    </row>
    <row r="29" s="19" customFormat="1" ht="16" customHeight="1" spans="2:9">
      <c r="B29" s="19" t="s">
        <v>54</v>
      </c>
      <c r="F29" s="19" t="s">
        <v>55</v>
      </c>
      <c r="I29" s="62"/>
    </row>
  </sheetData>
  <mergeCells count="2">
    <mergeCell ref="A1:I1"/>
    <mergeCell ref="A2:I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辛市街道办汇总</vt:lpstr>
      <vt:lpstr>东四安西</vt:lpstr>
      <vt:lpstr>东四大南陈</vt:lpstr>
      <vt:lpstr>东四南张</vt:lpstr>
      <vt:lpstr>东四小陈</vt:lpstr>
      <vt:lpstr>东四集体</vt:lpstr>
      <vt:lpstr>东四汇总</vt:lpstr>
      <vt:lpstr>里仁一组</vt:lpstr>
      <vt:lpstr>里仁二组</vt:lpstr>
      <vt:lpstr>里仁三组</vt:lpstr>
      <vt:lpstr>里仁四组</vt:lpstr>
      <vt:lpstr>里仁五组</vt:lpstr>
      <vt:lpstr>里仁六组</vt:lpstr>
      <vt:lpstr>里仁七组</vt:lpstr>
      <vt:lpstr>里仁八组</vt:lpstr>
      <vt:lpstr>里仁集体</vt:lpstr>
      <vt:lpstr>里仁汇总</vt:lpstr>
      <vt:lpstr>马渡一组</vt:lpstr>
      <vt:lpstr>马渡三组</vt:lpstr>
      <vt:lpstr>马渡五组</vt:lpstr>
      <vt:lpstr>马渡集体</vt:lpstr>
      <vt:lpstr>马渡汇总</vt:lpstr>
      <vt:lpstr>新冯北组</vt:lpstr>
      <vt:lpstr>新冯东组</vt:lpstr>
      <vt:lpstr>新冯南组</vt:lpstr>
      <vt:lpstr>新冯西组</vt:lpstr>
      <vt:lpstr>新冯集体</vt:lpstr>
      <vt:lpstr>新冯汇总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2019-11-19T09:10:00Z</dcterms:created>
  <dcterms:modified xsi:type="dcterms:W3CDTF">2023-01-05T00:46:03Z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D86FDC4D60DF46888407BAE1702FE0B9</vt:lpwstr>
  </property>
</Properties>
</file>